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8ATA\Desktop\"/>
    </mc:Choice>
  </mc:AlternateContent>
  <bookViews>
    <workbookView xWindow="0" yWindow="0" windowWidth="19200" windowHeight="11490"/>
  </bookViews>
  <sheets>
    <sheet name="Indicador" sheetId="4" r:id="rId1"/>
    <sheet name="Fichas de indicadores" sheetId="3" r:id="rId2"/>
    <sheet name="Ponderación" sheetId="2" r:id="rId3"/>
  </sheets>
  <definedNames>
    <definedName name="_xlnm._FilterDatabase" localSheetId="0" hidden="1">Indicador!$U$2:$U$85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4" l="1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8" i="4"/>
  <c r="N49" i="4"/>
  <c r="N50" i="4"/>
  <c r="N51" i="4"/>
  <c r="N53" i="4"/>
  <c r="N55" i="4"/>
  <c r="N56" i="4"/>
  <c r="N60" i="4"/>
  <c r="N62" i="4"/>
  <c r="N63" i="4"/>
  <c r="N64" i="4"/>
  <c r="N65" i="4"/>
  <c r="N66" i="4"/>
  <c r="N68" i="4"/>
  <c r="N69" i="4"/>
  <c r="N72" i="4"/>
  <c r="N74" i="4"/>
  <c r="N78" i="4"/>
  <c r="N79" i="4"/>
  <c r="N85" i="4"/>
  <c r="Q4" i="4"/>
  <c r="T4" i="4"/>
  <c r="P5" i="4"/>
  <c r="S5" i="4"/>
  <c r="P53" i="4"/>
  <c r="S53" i="4"/>
  <c r="P35" i="4"/>
  <c r="S35" i="4"/>
  <c r="P72" i="4"/>
  <c r="S72" i="4"/>
  <c r="P42" i="4"/>
  <c r="S42" i="4"/>
  <c r="P62" i="4"/>
  <c r="S62" i="4"/>
  <c r="P21" i="4"/>
  <c r="S21" i="4"/>
  <c r="P15" i="4"/>
  <c r="S15" i="4"/>
  <c r="P30" i="4"/>
  <c r="S30" i="4"/>
  <c r="P39" i="4"/>
  <c r="S39" i="4"/>
  <c r="P65" i="4"/>
  <c r="S65" i="4"/>
  <c r="P56" i="4"/>
  <c r="S56" i="4"/>
  <c r="P37" i="4"/>
  <c r="S37" i="4"/>
  <c r="P57" i="4"/>
  <c r="S57" i="4"/>
  <c r="P38" i="4"/>
  <c r="S38" i="4"/>
  <c r="P12" i="4"/>
  <c r="S12" i="4"/>
  <c r="P84" i="4"/>
  <c r="S84" i="4"/>
  <c r="P4" i="4"/>
  <c r="S4" i="4"/>
  <c r="P36" i="4"/>
  <c r="S36" i="4"/>
  <c r="P44" i="4"/>
  <c r="S44" i="4"/>
  <c r="P64" i="4"/>
  <c r="S64" i="4"/>
  <c r="P43" i="4"/>
  <c r="S43" i="4"/>
  <c r="P19" i="4"/>
  <c r="S19" i="4"/>
  <c r="P27" i="4"/>
  <c r="S27" i="4"/>
  <c r="P17" i="4"/>
  <c r="S17" i="4"/>
  <c r="P29" i="4"/>
  <c r="S29" i="4"/>
  <c r="P24" i="4"/>
  <c r="S24" i="4"/>
  <c r="P74" i="4"/>
  <c r="S74" i="4"/>
  <c r="P26" i="4"/>
  <c r="S26" i="4"/>
  <c r="P20" i="4"/>
  <c r="S20" i="4"/>
  <c r="P75" i="4"/>
  <c r="S75" i="4"/>
  <c r="P34" i="4"/>
  <c r="S34" i="4"/>
  <c r="P22" i="4"/>
  <c r="S22" i="4"/>
  <c r="P7" i="4"/>
  <c r="S7" i="4"/>
  <c r="P73" i="4"/>
  <c r="S73" i="4"/>
  <c r="P40" i="4"/>
  <c r="S40" i="4"/>
  <c r="P13" i="4"/>
  <c r="S13" i="4"/>
  <c r="P58" i="4"/>
  <c r="S58" i="4"/>
  <c r="P23" i="4"/>
  <c r="S23" i="4"/>
  <c r="P45" i="4"/>
  <c r="S45" i="4"/>
  <c r="P16" i="4"/>
  <c r="S16" i="4"/>
  <c r="P32" i="4"/>
  <c r="S32" i="4"/>
  <c r="P51" i="4"/>
  <c r="S51" i="4"/>
  <c r="P14" i="4"/>
  <c r="S14" i="4"/>
  <c r="P78" i="4"/>
  <c r="S78" i="4"/>
  <c r="P69" i="4"/>
  <c r="S69" i="4"/>
  <c r="P82" i="4"/>
  <c r="S82" i="4"/>
  <c r="P11" i="4"/>
  <c r="S11" i="4"/>
  <c r="P70" i="4"/>
  <c r="S70" i="4"/>
  <c r="P18" i="4"/>
  <c r="S18" i="4"/>
  <c r="P33" i="4"/>
  <c r="S33" i="4"/>
  <c r="P31" i="4"/>
  <c r="S31" i="4"/>
  <c r="P81" i="4"/>
  <c r="S81" i="4"/>
  <c r="P6" i="4"/>
  <c r="S6" i="4"/>
  <c r="P68" i="4"/>
  <c r="S68" i="4"/>
  <c r="P71" i="4"/>
  <c r="S71" i="4"/>
  <c r="P48" i="4"/>
  <c r="S48" i="4"/>
  <c r="P59" i="4"/>
  <c r="S59" i="4"/>
  <c r="P10" i="4"/>
  <c r="S10" i="4"/>
  <c r="P28" i="4"/>
  <c r="S28" i="4"/>
  <c r="P67" i="4"/>
  <c r="S67" i="4"/>
  <c r="P47" i="4"/>
  <c r="S47" i="4"/>
  <c r="P50" i="4"/>
  <c r="S50" i="4"/>
  <c r="P77" i="4"/>
  <c r="S77" i="4"/>
  <c r="P79" i="4"/>
  <c r="S79" i="4"/>
  <c r="P52" i="4"/>
  <c r="S52" i="4"/>
  <c r="P60" i="4"/>
  <c r="S60" i="4"/>
  <c r="P8" i="4"/>
  <c r="S8" i="4"/>
  <c r="P83" i="4"/>
  <c r="S83" i="4"/>
  <c r="P49" i="4"/>
  <c r="S49" i="4"/>
  <c r="P76" i="4"/>
  <c r="S76" i="4"/>
  <c r="P80" i="4"/>
  <c r="S80" i="4"/>
  <c r="P55" i="4"/>
  <c r="S55" i="4"/>
  <c r="P41" i="4"/>
  <c r="S41" i="4"/>
  <c r="P9" i="4"/>
  <c r="S9" i="4"/>
  <c r="P63" i="4"/>
  <c r="S63" i="4"/>
  <c r="P66" i="4"/>
  <c r="S66" i="4"/>
  <c r="P54" i="4"/>
  <c r="S54" i="4"/>
  <c r="P46" i="4"/>
  <c r="S46" i="4"/>
  <c r="P61" i="4"/>
  <c r="S61" i="4"/>
  <c r="P25" i="4"/>
  <c r="S25" i="4"/>
  <c r="I85" i="4"/>
  <c r="J5" i="4"/>
  <c r="G5" i="4"/>
  <c r="G53" i="4"/>
  <c r="G35" i="4"/>
  <c r="G72" i="4"/>
  <c r="G42" i="4"/>
  <c r="G62" i="4"/>
  <c r="G21" i="4"/>
  <c r="G15" i="4"/>
  <c r="G30" i="4"/>
  <c r="G39" i="4"/>
  <c r="G65" i="4"/>
  <c r="G56" i="4"/>
  <c r="G37" i="4"/>
  <c r="G57" i="4"/>
  <c r="G38" i="4"/>
  <c r="G12" i="4"/>
  <c r="G36" i="4"/>
  <c r="G44" i="4"/>
  <c r="G43" i="4"/>
  <c r="G19" i="4"/>
  <c r="G27" i="4"/>
  <c r="G17" i="4"/>
  <c r="G29" i="4"/>
  <c r="G24" i="4"/>
  <c r="G20" i="4"/>
  <c r="G34" i="4"/>
  <c r="G22" i="4"/>
  <c r="G7" i="4"/>
  <c r="G73" i="4"/>
  <c r="G40" i="4"/>
  <c r="G13" i="4"/>
  <c r="G23" i="4"/>
  <c r="G16" i="4"/>
  <c r="G32" i="4"/>
  <c r="G14" i="4"/>
  <c r="G70" i="4"/>
  <c r="G18" i="4"/>
  <c r="G33" i="4"/>
  <c r="G31" i="4"/>
  <c r="G6" i="4"/>
  <c r="G68" i="4"/>
  <c r="G71" i="4"/>
  <c r="G48" i="4"/>
  <c r="G59" i="4"/>
  <c r="G10" i="4"/>
  <c r="G28" i="4"/>
  <c r="G67" i="4"/>
  <c r="G47" i="4"/>
  <c r="G77" i="4"/>
  <c r="G79" i="4"/>
  <c r="G52" i="4"/>
  <c r="G60" i="4"/>
  <c r="G8" i="4"/>
  <c r="G83" i="4"/>
  <c r="G76" i="4"/>
  <c r="G80" i="4"/>
  <c r="G55" i="4"/>
  <c r="G41" i="4"/>
  <c r="G9" i="4"/>
  <c r="G63" i="4"/>
  <c r="G66" i="4"/>
  <c r="G54" i="4"/>
  <c r="G46" i="4"/>
  <c r="G25" i="4"/>
  <c r="F5" i="4"/>
  <c r="F53" i="4"/>
  <c r="H53" i="4"/>
  <c r="F35" i="4"/>
  <c r="F72" i="4"/>
  <c r="H72" i="4"/>
  <c r="F42" i="4"/>
  <c r="F62" i="4"/>
  <c r="H62" i="4"/>
  <c r="F21" i="4"/>
  <c r="F15" i="4"/>
  <c r="H15" i="4"/>
  <c r="F30" i="4"/>
  <c r="F39" i="4"/>
  <c r="H39" i="4"/>
  <c r="F65" i="4"/>
  <c r="F56" i="4"/>
  <c r="H56" i="4"/>
  <c r="F37" i="4"/>
  <c r="F57" i="4"/>
  <c r="H57" i="4"/>
  <c r="F38" i="4"/>
  <c r="F12" i="4"/>
  <c r="H12" i="4"/>
  <c r="F84" i="4"/>
  <c r="F36" i="4"/>
  <c r="F44" i="4"/>
  <c r="F64" i="4"/>
  <c r="F43" i="4"/>
  <c r="H43" i="4"/>
  <c r="F19" i="4"/>
  <c r="F27" i="4"/>
  <c r="H27" i="4"/>
  <c r="F17" i="4"/>
  <c r="F29" i="4"/>
  <c r="H29" i="4"/>
  <c r="F24" i="4"/>
  <c r="F74" i="4"/>
  <c r="F26" i="4"/>
  <c r="F20" i="4"/>
  <c r="H20" i="4"/>
  <c r="F75" i="4"/>
  <c r="F34" i="4"/>
  <c r="F22" i="4"/>
  <c r="F7" i="4"/>
  <c r="F73" i="4"/>
  <c r="F40" i="4"/>
  <c r="F13" i="4"/>
  <c r="F58" i="4"/>
  <c r="F23" i="4"/>
  <c r="F45" i="4"/>
  <c r="F16" i="4"/>
  <c r="F32" i="4"/>
  <c r="F51" i="4"/>
  <c r="F14" i="4"/>
  <c r="H14" i="4"/>
  <c r="F78" i="4"/>
  <c r="F69" i="4"/>
  <c r="F82" i="4"/>
  <c r="F11" i="4"/>
  <c r="F70" i="4"/>
  <c r="F18" i="4"/>
  <c r="H18" i="4"/>
  <c r="F33" i="4"/>
  <c r="F31" i="4"/>
  <c r="H31" i="4"/>
  <c r="F6" i="4"/>
  <c r="H6" i="4"/>
  <c r="F68" i="4"/>
  <c r="F71" i="4"/>
  <c r="H71" i="4"/>
  <c r="F48" i="4"/>
  <c r="F59" i="4"/>
  <c r="H59" i="4"/>
  <c r="F10" i="4"/>
  <c r="F28" i="4"/>
  <c r="H28" i="4"/>
  <c r="F67" i="4"/>
  <c r="F47" i="4"/>
  <c r="H47" i="4"/>
  <c r="F50" i="4"/>
  <c r="F77" i="4"/>
  <c r="F79" i="4"/>
  <c r="F52" i="4"/>
  <c r="F60" i="4"/>
  <c r="F8" i="4"/>
  <c r="F83" i="4"/>
  <c r="F49" i="4"/>
  <c r="F76" i="4"/>
  <c r="F80" i="4"/>
  <c r="H80" i="4"/>
  <c r="F55" i="4"/>
  <c r="F41" i="4"/>
  <c r="H41" i="4"/>
  <c r="F9" i="4"/>
  <c r="F63" i="4"/>
  <c r="H63" i="4"/>
  <c r="F66" i="4"/>
  <c r="F54" i="4"/>
  <c r="H54" i="4"/>
  <c r="F46" i="4"/>
  <c r="F25" i="4"/>
  <c r="H32" i="4"/>
  <c r="H40" i="4"/>
  <c r="H7" i="4"/>
  <c r="H34" i="4"/>
  <c r="H44" i="4"/>
  <c r="H8" i="4"/>
  <c r="H52" i="4"/>
  <c r="H77" i="4"/>
  <c r="J55" i="4"/>
  <c r="J48" i="4"/>
  <c r="J16" i="4"/>
  <c r="J17" i="4"/>
  <c r="J30" i="4"/>
  <c r="J25" i="4"/>
  <c r="J79" i="4"/>
  <c r="J70" i="4"/>
  <c r="J22" i="4"/>
  <c r="J84" i="4"/>
  <c r="J66" i="4"/>
  <c r="J83" i="4"/>
  <c r="J67" i="4"/>
  <c r="J81" i="4"/>
  <c r="J78" i="4"/>
  <c r="J13" i="4"/>
  <c r="J26" i="4"/>
  <c r="J64" i="4"/>
  <c r="J37" i="4"/>
  <c r="J42" i="4"/>
  <c r="Q25" i="4"/>
  <c r="T25" i="4"/>
  <c r="H25" i="4"/>
  <c r="H46" i="4"/>
  <c r="H66" i="4"/>
  <c r="H9" i="4"/>
  <c r="H55" i="4"/>
  <c r="H76" i="4"/>
  <c r="H83" i="4"/>
  <c r="H60" i="4"/>
  <c r="H79" i="4"/>
  <c r="H67" i="4"/>
  <c r="H10" i="4"/>
  <c r="H48" i="4"/>
  <c r="H68" i="4"/>
  <c r="H33" i="4"/>
  <c r="H70" i="4"/>
  <c r="H16" i="4"/>
  <c r="H23" i="4"/>
  <c r="H13" i="4"/>
  <c r="H73" i="4"/>
  <c r="H22" i="4"/>
  <c r="H24" i="4"/>
  <c r="H17" i="4"/>
  <c r="H19" i="4"/>
  <c r="H36" i="4"/>
  <c r="H38" i="4"/>
  <c r="H37" i="4"/>
  <c r="H65" i="4"/>
  <c r="H30" i="4"/>
  <c r="H21" i="4"/>
  <c r="H42" i="4"/>
  <c r="H35" i="4"/>
  <c r="H5" i="4"/>
  <c r="J46" i="4"/>
  <c r="J9" i="4"/>
  <c r="J76" i="4"/>
  <c r="J60" i="4"/>
  <c r="J50" i="4"/>
  <c r="J10" i="4"/>
  <c r="J68" i="4"/>
  <c r="J33" i="4"/>
  <c r="J82" i="4"/>
  <c r="J51" i="4"/>
  <c r="J23" i="4"/>
  <c r="J73" i="4"/>
  <c r="J75" i="4"/>
  <c r="J24" i="4"/>
  <c r="J19" i="4"/>
  <c r="J36" i="4"/>
  <c r="J38" i="4"/>
  <c r="J65" i="4"/>
  <c r="J21" i="4"/>
  <c r="J35" i="4"/>
  <c r="J61" i="4"/>
  <c r="J54" i="4"/>
  <c r="J63" i="4"/>
  <c r="J41" i="4"/>
  <c r="J80" i="4"/>
  <c r="J49" i="4"/>
  <c r="J8" i="4"/>
  <c r="J52" i="4"/>
  <c r="J77" i="4"/>
  <c r="J47" i="4"/>
  <c r="J28" i="4"/>
  <c r="J59" i="4"/>
  <c r="J71" i="4"/>
  <c r="J6" i="4"/>
  <c r="J31" i="4"/>
  <c r="J18" i="4"/>
  <c r="J11" i="4"/>
  <c r="J69" i="4"/>
  <c r="J14" i="4"/>
  <c r="J32" i="4"/>
  <c r="J45" i="4"/>
  <c r="J58" i="4"/>
  <c r="J40" i="4"/>
  <c r="J7" i="4"/>
  <c r="J34" i="4"/>
  <c r="J20" i="4"/>
  <c r="J74" i="4"/>
  <c r="J29" i="4"/>
  <c r="J27" i="4"/>
  <c r="J43" i="4"/>
  <c r="J44" i="4"/>
  <c r="J4" i="4"/>
  <c r="J12" i="4"/>
  <c r="J57" i="4"/>
  <c r="J56" i="4"/>
  <c r="J39" i="4"/>
  <c r="J15" i="4"/>
  <c r="J62" i="4"/>
  <c r="J72" i="4"/>
  <c r="J53" i="4"/>
  <c r="Q29" i="4"/>
  <c r="T29" i="4"/>
  <c r="Q7" i="4"/>
  <c r="T7" i="4"/>
  <c r="Q69" i="4"/>
  <c r="T69" i="4"/>
  <c r="Q6" i="4"/>
  <c r="T6" i="4"/>
  <c r="Q20" i="4"/>
  <c r="T20" i="4"/>
  <c r="Q32" i="4"/>
  <c r="T32" i="4"/>
  <c r="Q18" i="4"/>
  <c r="T18" i="4"/>
  <c r="Q49" i="4"/>
  <c r="T49" i="4"/>
  <c r="Q27" i="4"/>
  <c r="T27" i="4"/>
  <c r="Q74" i="4"/>
  <c r="T74" i="4"/>
  <c r="Q34" i="4"/>
  <c r="T34" i="4"/>
  <c r="Q40" i="4"/>
  <c r="T40" i="4"/>
  <c r="Q14" i="4"/>
  <c r="T14" i="4"/>
  <c r="Q11" i="4"/>
  <c r="T11" i="4"/>
  <c r="Q31" i="4"/>
  <c r="T31" i="4"/>
  <c r="Q28" i="4"/>
  <c r="T28" i="4"/>
  <c r="Q41" i="4"/>
  <c r="T41" i="4"/>
  <c r="Q8" i="4"/>
  <c r="T8" i="4"/>
  <c r="Q63" i="4"/>
  <c r="T63" i="4"/>
  <c r="Q24" i="4"/>
  <c r="T24" i="4"/>
  <c r="Q23" i="4"/>
  <c r="T23" i="4"/>
  <c r="Q51" i="4"/>
  <c r="T51" i="4"/>
  <c r="Q33" i="4"/>
  <c r="T33" i="4"/>
  <c r="Q68" i="4"/>
  <c r="T68" i="4"/>
  <c r="Q10" i="4"/>
  <c r="T10" i="4"/>
  <c r="Q50" i="4"/>
  <c r="T50" i="4"/>
  <c r="Q60" i="4"/>
  <c r="T60" i="4"/>
  <c r="Q9" i="4"/>
  <c r="T9" i="4"/>
  <c r="H85" i="4"/>
  <c r="Q17" i="4"/>
  <c r="T17" i="4"/>
  <c r="Q22" i="4"/>
  <c r="T22" i="4"/>
  <c r="Q13" i="4"/>
  <c r="T13" i="4"/>
  <c r="Q16" i="4"/>
  <c r="T16" i="4"/>
  <c r="Q78" i="4"/>
  <c r="T78" i="4"/>
  <c r="Q48" i="4"/>
  <c r="T48" i="4"/>
  <c r="Q79" i="4"/>
  <c r="T79" i="4"/>
  <c r="Q55" i="4"/>
  <c r="T55" i="4"/>
  <c r="Q66" i="4"/>
  <c r="T66" i="4"/>
  <c r="D4" i="2"/>
  <c r="D3" i="2"/>
  <c r="C3" i="2"/>
  <c r="O53" i="4"/>
  <c r="R53" i="4"/>
  <c r="U53" i="4"/>
  <c r="U81" i="4"/>
  <c r="U61" i="4"/>
  <c r="O63" i="4"/>
  <c r="R63" i="4"/>
  <c r="U63" i="4"/>
  <c r="O80" i="4"/>
  <c r="R80" i="4"/>
  <c r="U80" i="4"/>
  <c r="O8" i="4"/>
  <c r="R8" i="4"/>
  <c r="U8" i="4"/>
  <c r="O77" i="4"/>
  <c r="R77" i="4"/>
  <c r="U77" i="4"/>
  <c r="O28" i="4"/>
  <c r="R28" i="4"/>
  <c r="U28" i="4"/>
  <c r="O71" i="4"/>
  <c r="R71" i="4"/>
  <c r="U71" i="4"/>
  <c r="O31" i="4"/>
  <c r="R31" i="4"/>
  <c r="U31" i="4"/>
  <c r="U11" i="4"/>
  <c r="O14" i="4"/>
  <c r="R14" i="4"/>
  <c r="U14" i="4"/>
  <c r="U45" i="4"/>
  <c r="O40" i="4"/>
  <c r="R40" i="4"/>
  <c r="U40" i="4"/>
  <c r="O34" i="4"/>
  <c r="R34" i="4"/>
  <c r="U34" i="4"/>
  <c r="U74" i="4"/>
  <c r="O27" i="4"/>
  <c r="R27" i="4"/>
  <c r="U27" i="4"/>
  <c r="O44" i="4"/>
  <c r="R44" i="4"/>
  <c r="U44" i="4"/>
  <c r="O12" i="4"/>
  <c r="R12" i="4"/>
  <c r="U12" i="4"/>
  <c r="O56" i="4"/>
  <c r="R56" i="4"/>
  <c r="U56" i="4"/>
  <c r="O15" i="4"/>
  <c r="R15" i="4"/>
  <c r="U15" i="4"/>
  <c r="O72" i="4"/>
  <c r="R72" i="4"/>
  <c r="U72" i="4"/>
  <c r="O54" i="4"/>
  <c r="R54" i="4"/>
  <c r="U54" i="4"/>
  <c r="O41" i="4"/>
  <c r="R41" i="4"/>
  <c r="U41" i="4"/>
  <c r="U49" i="4"/>
  <c r="O52" i="4"/>
  <c r="R52" i="4"/>
  <c r="U52" i="4"/>
  <c r="O47" i="4"/>
  <c r="R47" i="4"/>
  <c r="U47" i="4"/>
  <c r="O59" i="4"/>
  <c r="R59" i="4"/>
  <c r="U59" i="4"/>
  <c r="O6" i="4"/>
  <c r="R6" i="4"/>
  <c r="U6" i="4"/>
  <c r="O18" i="4"/>
  <c r="R18" i="4"/>
  <c r="U18" i="4"/>
  <c r="U69" i="4"/>
  <c r="O32" i="4"/>
  <c r="R32" i="4"/>
  <c r="U32" i="4"/>
  <c r="U58" i="4"/>
  <c r="O7" i="4"/>
  <c r="R7" i="4"/>
  <c r="U7" i="4"/>
  <c r="O20" i="4"/>
  <c r="R20" i="4"/>
  <c r="U20" i="4"/>
  <c r="O29" i="4"/>
  <c r="R29" i="4"/>
  <c r="U29" i="4"/>
  <c r="O43" i="4"/>
  <c r="R43" i="4"/>
  <c r="U43" i="4"/>
  <c r="U4" i="4"/>
  <c r="O57" i="4"/>
  <c r="R57" i="4"/>
  <c r="U57" i="4"/>
  <c r="O39" i="4"/>
  <c r="R39" i="4"/>
  <c r="U39" i="4"/>
  <c r="O62" i="4"/>
  <c r="R62" i="4"/>
  <c r="U62" i="4"/>
  <c r="O55" i="4"/>
  <c r="R55" i="4"/>
  <c r="U55" i="4"/>
  <c r="O79" i="4"/>
  <c r="R79" i="4"/>
  <c r="U79" i="4"/>
  <c r="O48" i="4"/>
  <c r="R48" i="4"/>
  <c r="U48" i="4"/>
  <c r="U78" i="4"/>
  <c r="O13" i="4"/>
  <c r="R13" i="4"/>
  <c r="U13" i="4"/>
  <c r="U26" i="4"/>
  <c r="U64" i="4"/>
  <c r="O37" i="4"/>
  <c r="R37" i="4"/>
  <c r="U37" i="4"/>
  <c r="O42" i="4"/>
  <c r="R42" i="4"/>
  <c r="U42" i="4"/>
  <c r="O46" i="4"/>
  <c r="R46" i="4"/>
  <c r="U46" i="4"/>
  <c r="O76" i="4"/>
  <c r="R76" i="4"/>
  <c r="U76" i="4"/>
  <c r="U50" i="4"/>
  <c r="O68" i="4"/>
  <c r="R68" i="4"/>
  <c r="U68" i="4"/>
  <c r="U82" i="4"/>
  <c r="U23" i="4"/>
  <c r="U75" i="4"/>
  <c r="O19" i="4"/>
  <c r="R19" i="4"/>
  <c r="U19" i="4"/>
  <c r="O38" i="4"/>
  <c r="R38" i="4"/>
  <c r="U38" i="4"/>
  <c r="O21" i="4"/>
  <c r="R21" i="4"/>
  <c r="U21" i="4"/>
  <c r="O25" i="4"/>
  <c r="R25" i="4"/>
  <c r="U25" i="4"/>
  <c r="O66" i="4"/>
  <c r="R66" i="4"/>
  <c r="U66" i="4"/>
  <c r="O83" i="4"/>
  <c r="R83" i="4"/>
  <c r="U83" i="4"/>
  <c r="O67" i="4"/>
  <c r="R67" i="4"/>
  <c r="U67" i="4"/>
  <c r="O70" i="4"/>
  <c r="R70" i="4"/>
  <c r="U70" i="4"/>
  <c r="O16" i="4"/>
  <c r="R16" i="4"/>
  <c r="U16" i="4"/>
  <c r="O22" i="4"/>
  <c r="R22" i="4"/>
  <c r="U22" i="4"/>
  <c r="O17" i="4"/>
  <c r="R17" i="4"/>
  <c r="U17" i="4"/>
  <c r="U84" i="4"/>
  <c r="O30" i="4"/>
  <c r="R30" i="4"/>
  <c r="U30" i="4"/>
  <c r="O5" i="4"/>
  <c r="R5" i="4"/>
  <c r="U5" i="4"/>
  <c r="O9" i="4"/>
  <c r="R9" i="4"/>
  <c r="U9" i="4"/>
  <c r="O60" i="4"/>
  <c r="R60" i="4"/>
  <c r="U60" i="4"/>
  <c r="O10" i="4"/>
  <c r="R10" i="4"/>
  <c r="U10" i="4"/>
  <c r="O33" i="4"/>
  <c r="R33" i="4"/>
  <c r="U33" i="4"/>
  <c r="U51" i="4"/>
  <c r="O73" i="4"/>
  <c r="R73" i="4"/>
  <c r="U73" i="4"/>
  <c r="O24" i="4"/>
  <c r="R24" i="4"/>
  <c r="U24" i="4"/>
  <c r="O36" i="4"/>
  <c r="R36" i="4"/>
  <c r="U36" i="4"/>
  <c r="O65" i="4"/>
  <c r="R65" i="4"/>
  <c r="U65" i="4"/>
  <c r="O35" i="4"/>
  <c r="R35" i="4"/>
  <c r="U35" i="4"/>
  <c r="C6" i="2"/>
  <c r="C10" i="2"/>
  <c r="D6" i="2"/>
  <c r="D10" i="2"/>
  <c r="B6" i="2"/>
  <c r="B11" i="2"/>
  <c r="D11" i="2"/>
  <c r="D9" i="2"/>
  <c r="C11" i="2"/>
  <c r="F11" i="2"/>
  <c r="G11" i="2"/>
  <c r="C9" i="2"/>
  <c r="B9" i="2"/>
  <c r="B10" i="2"/>
  <c r="F10" i="2"/>
  <c r="G10" i="2"/>
  <c r="F9" i="2"/>
  <c r="G9" i="2"/>
</calcChain>
</file>

<file path=xl/sharedStrings.xml><?xml version="1.0" encoding="utf-8"?>
<sst xmlns="http://schemas.openxmlformats.org/spreadsheetml/2006/main" count="568" uniqueCount="258">
  <si>
    <t>Id Repositorio</t>
  </si>
  <si>
    <t>Nombre de la institución</t>
  </si>
  <si>
    <t>info:mx-repo/inst/cimav/foco#17</t>
  </si>
  <si>
    <t>CIMAV</t>
  </si>
  <si>
    <t>info:mx-repo/inst/cicese/ric#18</t>
  </si>
  <si>
    <t>CICESE</t>
  </si>
  <si>
    <t>info:mx-repo/inst/colmex/repositorio#45</t>
  </si>
  <si>
    <t>COLMEX</t>
  </si>
  <si>
    <t>info:mx-repo/inst/iibi/repositorio_iibi_unam#70</t>
  </si>
  <si>
    <t>IIBI</t>
  </si>
  <si>
    <t>info:mx-repo/inst/inaoe/inaoeri#14</t>
  </si>
  <si>
    <t>INAOE</t>
  </si>
  <si>
    <t>info:mx-repo/inst/colpos/cd#63</t>
  </si>
  <si>
    <t>COLPOS</t>
  </si>
  <si>
    <t>info:mx-repo/inst/cibnor/cibnor#21</t>
  </si>
  <si>
    <t>CIBNOR</t>
  </si>
  <si>
    <t>info:mx-repo/inst/dgtic/ru-tic#57</t>
  </si>
  <si>
    <t>DGTIC</t>
  </si>
  <si>
    <t>info:mx-repo/inst/uaem/riuaemex#53</t>
  </si>
  <si>
    <t>UAEMEX</t>
  </si>
  <si>
    <t>info:mx-repo/inst/ibero/ri.ibero#65</t>
  </si>
  <si>
    <t>Ibero</t>
  </si>
  <si>
    <t>info:mx-repo/inst/cicy/cicy#10</t>
  </si>
  <si>
    <t>CICY</t>
  </si>
  <si>
    <t>info:mx-repo/inst/ipicyt/ipicyt#6</t>
  </si>
  <si>
    <t>IPICYT</t>
  </si>
  <si>
    <t>info:mx-repo/inst/ccaunam/riccaunam#49</t>
  </si>
  <si>
    <t>CCAUNAM</t>
  </si>
  <si>
    <t>info:mx-repo/inst/ciad/ciad#27</t>
  </si>
  <si>
    <t>CIAD</t>
  </si>
  <si>
    <t>info:mx-repo/inst/cimat/cimat#25</t>
  </si>
  <si>
    <t>CIMAT</t>
  </si>
  <si>
    <t>info:mx-repo/inst/ciesas/repositoriociesas#4</t>
  </si>
  <si>
    <t>CIESAS</t>
  </si>
  <si>
    <t>info:mx-repo/inst/cide/rdc#2</t>
  </si>
  <si>
    <t>CIDE</t>
  </si>
  <si>
    <t>info:mx-repo/inst/cio/repcio#24</t>
  </si>
  <si>
    <t>CIO</t>
  </si>
  <si>
    <t>info:mx-repo/inst/imta/rimta#36</t>
  </si>
  <si>
    <t>IMTA</t>
  </si>
  <si>
    <t>info:mx-repo/inst/itesm/ritec#50</t>
  </si>
  <si>
    <t>ITESM</t>
  </si>
  <si>
    <t>info:mx-repo/inst/iq-unam/riq#68</t>
  </si>
  <si>
    <t>IQ-UNAM</t>
  </si>
  <si>
    <t>info:mx-repo/inst/elcolef/rielcolef#28</t>
  </si>
  <si>
    <t>COLEF</t>
  </si>
  <si>
    <t>info:mx-repo/inst/uam/rizuama#44</t>
  </si>
  <si>
    <t>UAM</t>
  </si>
  <si>
    <t>info:mx-repo/inst/u.a.a.a.n./r.d.c.i.d.-u.a.a.a.n.#55</t>
  </si>
  <si>
    <t>U.A.A.A.N.</t>
  </si>
  <si>
    <t>info:mx-repo/inst/ciqa/riciqa#12</t>
  </si>
  <si>
    <t>CIQA</t>
  </si>
  <si>
    <t>info:mx-repo/inst/unison/ri-unison#66</t>
  </si>
  <si>
    <t>UNISON</t>
  </si>
  <si>
    <t>info:mx-repo/inst/ciatej/ciatej#13</t>
  </si>
  <si>
    <t>CIATEJ</t>
  </si>
  <si>
    <t>info:mx-repo/inst/colmich/ricolmich#22</t>
  </si>
  <si>
    <t>COLMICH</t>
  </si>
  <si>
    <t>info:mx-repo/inst/uqroo/risisbi#64</t>
  </si>
  <si>
    <t>UQROO</t>
  </si>
  <si>
    <t>info:mx-repo/inst/up/scripta#59</t>
  </si>
  <si>
    <t>UP</t>
  </si>
  <si>
    <t>info:mx-repo/inst/udlap/ri-udlap#69</t>
  </si>
  <si>
    <t>UDLAP</t>
  </si>
  <si>
    <t>info:mx-repo/inst/imora/mora#11</t>
  </si>
  <si>
    <t>IMora</t>
  </si>
  <si>
    <t>info:mx-repo/inst/uaslp/ninive#30</t>
  </si>
  <si>
    <t>UASLP</t>
  </si>
  <si>
    <t>info:mx-repo/inst/colsan/rcolsan#7</t>
  </si>
  <si>
    <t>COLSAN</t>
  </si>
  <si>
    <t>info:mx-repo/inst/iisue-unam/ri-iisue#51</t>
  </si>
  <si>
    <t>IISUE-UNAM</t>
  </si>
  <si>
    <t>info:mx-repo/inst/uaz/ricaxcan#42</t>
  </si>
  <si>
    <t>UAZ</t>
  </si>
  <si>
    <t>info:mx-repo/inst/uat/riuat#34</t>
  </si>
  <si>
    <t>UAT</t>
  </si>
  <si>
    <t>info:mx-repo/inst/comimsa/ric#16</t>
  </si>
  <si>
    <t>COMIMSA</t>
  </si>
  <si>
    <t>info:mx-repo/inst/uaem/riaa-uaem#48</t>
  </si>
  <si>
    <t>UAEM</t>
  </si>
  <si>
    <t>info:mx-repo/inst/inecol/riinecol#9</t>
  </si>
  <si>
    <t>INECOL</t>
  </si>
  <si>
    <t>info:mx-repo/inst/cideteq/ri-cideteq#20</t>
  </si>
  <si>
    <t>CIDETEQ</t>
  </si>
  <si>
    <t>info:mx-repo/inst/cisan/micisan#56</t>
  </si>
  <si>
    <t>CISAN</t>
  </si>
  <si>
    <t>info:mx-repo/inst/ecosur/rie#26</t>
  </si>
  <si>
    <t>ECOSUR</t>
  </si>
  <si>
    <t>info:mx-repo/inst/infotec/infotec#1</t>
  </si>
  <si>
    <t>infotec</t>
  </si>
  <si>
    <t>info:mx-repo/inst/centrogeo/centrogeo#23</t>
  </si>
  <si>
    <t>CENTROGEO</t>
  </si>
  <si>
    <t>info:mx-repo/inst/ineel/ineelrepositorio#62</t>
  </si>
  <si>
    <t>INEEL</t>
  </si>
  <si>
    <t>info:mx-repo/inst/uamc/concéntric@#54</t>
  </si>
  <si>
    <t>UAMC</t>
  </si>
  <si>
    <t>info:mx-repo/inst/ciidir-sinaloa/csin-ipn#75</t>
  </si>
  <si>
    <t>CIIDIR-SINALOA</t>
  </si>
  <si>
    <t>info:mx-repo/inst/ciateq/ciateq#29</t>
  </si>
  <si>
    <t>CIATEQ</t>
  </si>
  <si>
    <t>info:mx-repo/inst/upn/ri-upn#52</t>
  </si>
  <si>
    <t>UPN</t>
  </si>
  <si>
    <t>info:mx-repo/inst/insp/riacsp#47</t>
  </si>
  <si>
    <t>INSP</t>
  </si>
  <si>
    <t>info:mx-repo/inst/cidesi/cidesirepositorio#19</t>
  </si>
  <si>
    <t>CIDESI</t>
  </si>
  <si>
    <t>info:mx-repo/inst/uaml/xogi#61</t>
  </si>
  <si>
    <t>UAML</t>
  </si>
  <si>
    <t>info:mx-repo/inst/uacj/ri#33</t>
  </si>
  <si>
    <t>UACJ</t>
  </si>
  <si>
    <t>info:mx-repo/inst/inprfm/rinprfm#41</t>
  </si>
  <si>
    <t>INPRFM</t>
  </si>
  <si>
    <t>info:mx-repo/inst/uppue/ri-uppue#58</t>
  </si>
  <si>
    <t>UPPue</t>
  </si>
  <si>
    <t>info:mx-repo/inst/cimmyt/cimmyt-multimedia#72</t>
  </si>
  <si>
    <t>CIMMYT</t>
  </si>
  <si>
    <t>info:mx-repo/inst/upiicsa-ipn/repoupiicsa#78</t>
  </si>
  <si>
    <t>UPIICSA-IPN</t>
  </si>
  <si>
    <t>info:mx-repo/inst/uabcs/ri/uabcs#60</t>
  </si>
  <si>
    <t>UABCS</t>
  </si>
  <si>
    <t>info:mx-repo/inst/flacso/flacsorepo#15</t>
  </si>
  <si>
    <t>FLACSO</t>
  </si>
  <si>
    <t>info:mx-repo/inst/igef/ssnmx#74</t>
  </si>
  <si>
    <t>IGEF</t>
  </si>
  <si>
    <t>info:mx-repo/inst/enesmorelia/redaec#67</t>
  </si>
  <si>
    <t>ENESMorelia</t>
  </si>
  <si>
    <t>info:mx-repo/inst/ugto/riugto#40</t>
  </si>
  <si>
    <t>UGTO</t>
  </si>
  <si>
    <t>info:mx-repo/inst/unach/riunach#73</t>
  </si>
  <si>
    <t>UNACH</t>
  </si>
  <si>
    <t>info:mx-repo/inst/ciatec/riciatec#5</t>
  </si>
  <si>
    <t>CIATEC</t>
  </si>
  <si>
    <t>info:mx-repo/inst/uady/redi.uady#76</t>
  </si>
  <si>
    <t>UADY</t>
  </si>
  <si>
    <t>info:mx-repo/inst/uan/aramarauan#38</t>
  </si>
  <si>
    <t>UAN</t>
  </si>
  <si>
    <t>info:mx-repo/inst/itsce/riitsce#35</t>
  </si>
  <si>
    <t>ITSCe</t>
  </si>
  <si>
    <t>info:mx-repo/inst/cimmyt/cimmyt-datos-sw#71</t>
  </si>
  <si>
    <t>info:mx-repo/inst/uanl/riactis#43</t>
  </si>
  <si>
    <t>UANL</t>
  </si>
  <si>
    <t>info:mx-repo/inst/inp/rinp#39</t>
  </si>
  <si>
    <t>INP</t>
  </si>
  <si>
    <t>info:mx-repo/inst/udec/biblos#32</t>
  </si>
  <si>
    <t>UdeC</t>
  </si>
  <si>
    <t>info:mx-repo/inst/inger/r-geriatria#77</t>
  </si>
  <si>
    <t>INGER</t>
  </si>
  <si>
    <t>info:mx-repo/inst/inmegen/inmegen#31</t>
  </si>
  <si>
    <t>INMEGEN</t>
  </si>
  <si>
    <t>info:mx-repo/inst/ujat/ri-ujat#46</t>
  </si>
  <si>
    <t>UJAT</t>
  </si>
  <si>
    <t>info:mx-repo/inst/conacyt/rndirecto#3</t>
  </si>
  <si>
    <t>conacyt</t>
  </si>
  <si>
    <t>RIACTIS</t>
  </si>
  <si>
    <t>Participación</t>
  </si>
  <si>
    <t>Consultas</t>
  </si>
  <si>
    <t>Valor Sub_2</t>
  </si>
  <si>
    <t>Valor Sub_3</t>
  </si>
  <si>
    <t>N1</t>
  </si>
  <si>
    <t>N2</t>
  </si>
  <si>
    <t>N3</t>
  </si>
  <si>
    <t>P1</t>
  </si>
  <si>
    <t>P2</t>
  </si>
  <si>
    <t>P3</t>
  </si>
  <si>
    <t>Índice</t>
  </si>
  <si>
    <t xml:space="preserve">S1 </t>
  </si>
  <si>
    <t>S N I</t>
  </si>
  <si>
    <t>Valor Sub 1</t>
  </si>
  <si>
    <t>S3</t>
  </si>
  <si>
    <t>S2</t>
  </si>
  <si>
    <t>RIACTIS/S N I</t>
  </si>
  <si>
    <t>NORMALIZACIÓN</t>
  </si>
  <si>
    <t>PONDERACIÓN</t>
  </si>
  <si>
    <t>s n i/becas</t>
  </si>
  <si>
    <t>participación</t>
  </si>
  <si>
    <t>consultas</t>
  </si>
  <si>
    <t>Ponderación Analítico Jerárquico (AHP)</t>
  </si>
  <si>
    <t>Normalizar</t>
  </si>
  <si>
    <t>Ponderación</t>
  </si>
  <si>
    <t>sum</t>
  </si>
  <si>
    <r>
      <rPr>
        <b/>
        <sz val="11"/>
        <color theme="1"/>
        <rFont val="Calibri"/>
        <family val="2"/>
      </rPr>
      <t xml:space="preserve">∑ </t>
    </r>
    <r>
      <rPr>
        <b/>
        <sz val="11"/>
        <color theme="1"/>
        <rFont val="Calibri"/>
        <family val="2"/>
        <scheme val="minor"/>
      </rPr>
      <t>Filas</t>
    </r>
  </si>
  <si>
    <t>Becas de posgrado</t>
  </si>
  <si>
    <t>RIACTIS/BECAS</t>
  </si>
  <si>
    <t>Características generales</t>
  </si>
  <si>
    <t>Descripción</t>
  </si>
  <si>
    <t>Características del Indicador</t>
  </si>
  <si>
    <t>Nombre del indicador</t>
  </si>
  <si>
    <t>Definición</t>
  </si>
  <si>
    <t>Método de cálculo</t>
  </si>
  <si>
    <t>Unidad de medida</t>
  </si>
  <si>
    <t>Periodicidad</t>
  </si>
  <si>
    <t>Anual</t>
  </si>
  <si>
    <t>Fuente de información del indicador</t>
  </si>
  <si>
    <t>Responsable del indicador</t>
  </si>
  <si>
    <t xml:space="preserve">Medio de difusión del indicador </t>
  </si>
  <si>
    <t>Características de las variables</t>
  </si>
  <si>
    <t>Definición de la variable 1</t>
  </si>
  <si>
    <t>Medio de verificación de la variable 1</t>
  </si>
  <si>
    <t>Datos obtenido de la base de datos de la Dirección Adjunta de Desarrollo Científico</t>
  </si>
  <si>
    <t>Frecuencia de medición de la variable 1</t>
  </si>
  <si>
    <t>Unidad de medida de la variable 1</t>
  </si>
  <si>
    <t>Número</t>
  </si>
  <si>
    <t>Definición de la variable 2</t>
  </si>
  <si>
    <t>Medio de verificación de la variable 2</t>
  </si>
  <si>
    <t>Frecuencia de medición de la variable 2</t>
  </si>
  <si>
    <t>Unidad de medida de la variable 2</t>
  </si>
  <si>
    <t>Proporción de RIACTIS que puede producir cada científico y tecnólogo en el S N I y los becarios de posgrado que pertenecen a las IES que contribuyen al repositorio Nacional.</t>
  </si>
  <si>
    <t>Definición de la variable 3</t>
  </si>
  <si>
    <t>Medio de verificación de la variable 3</t>
  </si>
  <si>
    <t>Frecuencia de medición de la variable 3</t>
  </si>
  <si>
    <t>Unidad de medida de la variable 3</t>
  </si>
  <si>
    <t>Media Geométrica[(Número de RIACTIS acumulados reportados por cada IES / Número de científicos y tecnólogos del S N I) &amp; (Número de RIACTIS acumulados reportados por cada IES / Número de becarios de posgrado vigentes que concluyen en el año corriente más los correspondientes al año anterior)]</t>
  </si>
  <si>
    <t>(Número de RIACTIS acumulados reportados por cada IES / Número total de RIACTIS incluidos en el Repositorio Nacional)</t>
  </si>
  <si>
    <t>Participación de RIACTIS incluidos en el Repositorio Nacional</t>
  </si>
  <si>
    <t>(Número de consultas registradas por repositorio institucional / Número de RIACTIS acumulados reportados por cada IES)</t>
  </si>
  <si>
    <t>Razón</t>
  </si>
  <si>
    <t>Número de consultas registradas por repositorio institucional (acumulado)</t>
  </si>
  <si>
    <t>Clasificación de los repositorios respecto a su capacidad productiva, participación e impacto de los RIACTIS publicados en el Repositorio Nacional</t>
  </si>
  <si>
    <t>Capacidad Productiva de las IES para incluir recursos al Repositorio Nacional</t>
  </si>
  <si>
    <t>Anual*</t>
  </si>
  <si>
    <t>Número de recursos de información científica, tecnológica y de innovación reportados por el Repositorio Nacional a razón de cada Repositorio Institucional</t>
  </si>
  <si>
    <t>Repositorio Nacional</t>
  </si>
  <si>
    <t>Número de becarios nacionales vigentes reportados por las instituciones en el periodo t y t-1</t>
  </si>
  <si>
    <t>Participación de RIACTIS cosechados por el Repositorio Nacional</t>
  </si>
  <si>
    <t>Cantidad de RIACTIS que aporta cada IES al Repositorio Nacional.</t>
  </si>
  <si>
    <t>Dirección Adjunta de Planeación y Evaluación</t>
  </si>
  <si>
    <t>Cantidad de Consultas respecto al número de RIACTIS por repositorio institucional</t>
  </si>
  <si>
    <t>Intensidad de consultas por recurso de información por Repositorio Institucional</t>
  </si>
  <si>
    <t>Estadísticas reportadas por Repositorio Institucional</t>
  </si>
  <si>
    <t>Comentarios u observaciones generales (disponibilidad de datos, rezagos con la información, etcétera. Máximo, 100 caractéres)</t>
  </si>
  <si>
    <t>La periodicidad del indicador es temporal, sin embargo, se actualizará a formato trimestral.</t>
  </si>
  <si>
    <t>Subíndice 1 (SC)</t>
  </si>
  <si>
    <t>Subíndice 2 (SP)</t>
  </si>
  <si>
    <t>Subíndice 3 (SI)</t>
  </si>
  <si>
    <t>Actualización al 30 de Noviembre del 2018</t>
  </si>
  <si>
    <t xml:space="preserve">Número de científicos y tecnólogos del S N I reportados por las instituciones en el periodo t </t>
  </si>
  <si>
    <t>info:mx-repo/inst/ccg/ricg#82</t>
  </si>
  <si>
    <t>CCG</t>
  </si>
  <si>
    <t>info:mx-repo/inst/icml/uninmar#80</t>
  </si>
  <si>
    <t>ICML</t>
  </si>
  <si>
    <t>info:mx-repo/inst/igeof/geotermmx#84</t>
  </si>
  <si>
    <t>IGEOF</t>
  </si>
  <si>
    <t>info:mx-repo/inst/uami/bindani#79</t>
  </si>
  <si>
    <t>UAMI</t>
  </si>
  <si>
    <t>info:mx-repo/inst/utcv/reini-utcv#83</t>
  </si>
  <si>
    <t>UTCV</t>
  </si>
  <si>
    <t>N/D</t>
  </si>
  <si>
    <t>N/A</t>
  </si>
  <si>
    <t>*La periodicidad del indicador es temporal, sin embargo, se actualizará a formato trimestral.</t>
  </si>
  <si>
    <t>Bienial</t>
  </si>
  <si>
    <t>Datos obtenidos de la Base de Datos de la Dirección Adjunta de Posgrado y Becas</t>
  </si>
  <si>
    <t>Dirección Adjunta de Evaluación y Polaneación</t>
  </si>
  <si>
    <r>
      <rPr>
        <b/>
        <i/>
        <sz val="10"/>
        <color theme="1"/>
        <rFont val="Calibri"/>
        <family val="2"/>
        <scheme val="minor"/>
      </rPr>
      <t>Fuente</t>
    </r>
    <r>
      <rPr>
        <i/>
        <sz val="10"/>
        <color theme="1"/>
        <rFont val="Calibri"/>
        <family val="2"/>
        <scheme val="minor"/>
      </rPr>
      <t>: Recuperada de Osorio Gómez, Juan Carlos, Herrera Umaña, María Fernanda, &amp; Vinasco, Milton Adrián. (2008)</t>
    </r>
  </si>
  <si>
    <t>Índice de Repositorios Institucionales</t>
  </si>
  <si>
    <t xml:space="preserve">Índice de Repositorios Institucionales=                  SC + SP + SI </t>
  </si>
  <si>
    <t>Becas nacionales vigentes https://osf.io/sfgrx/download
SNI Nacionales
https://osf.io/cbgkn/download</t>
  </si>
  <si>
    <t>https://osf.io/9kazn/download</t>
  </si>
  <si>
    <t>https://osf.io/5fszx/download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</si>
</sst>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2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6"/>
      <name val="Segoe UI Light"/>
      <family val="2"/>
    </font>
    <font>
      <b/>
      <sz val="16"/>
      <name val="Segoe UI"/>
      <family val="2"/>
    </font>
    <font>
      <sz val="12"/>
      <name val="Segoe UI"/>
      <family val="2"/>
    </font>
    <font>
      <sz val="12"/>
      <color theme="1"/>
      <name val="Segoe UI"/>
      <family val="2"/>
    </font>
    <font>
      <sz val="10"/>
      <color rgb="FF000000"/>
      <name val="Segoe UI"/>
      <family val="2"/>
    </font>
    <font>
      <b/>
      <sz val="11"/>
      <color theme="2"/>
      <name val="Engravers MT"/>
      <family val="1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D9595"/>
        <bgColor indexed="64"/>
      </patternFill>
    </fill>
    <fill>
      <patternFill patternType="solid">
        <fgColor rgb="FF72FA82"/>
        <bgColor indexed="64"/>
      </patternFill>
    </fill>
    <fill>
      <patternFill patternType="solid">
        <fgColor rgb="FF6BDFEB"/>
        <bgColor indexed="64"/>
      </patternFill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CB8D4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9D010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5" fillId="6" borderId="2" applyNumberFormat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05">
    <xf numFmtId="0" fontId="0" fillId="0" borderId="0" xfId="0"/>
    <xf numFmtId="3" fontId="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5" fillId="6" borderId="3" xfId="2" applyBorder="1" applyAlignment="1">
      <alignment horizontal="right"/>
    </xf>
    <xf numFmtId="0" fontId="0" fillId="0" borderId="4" xfId="0" applyBorder="1"/>
    <xf numFmtId="0" fontId="0" fillId="0" borderId="5" xfId="0" applyBorder="1"/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5" borderId="14" xfId="0" applyNumberFormat="1" applyFill="1" applyBorder="1" applyAlignment="1">
      <alignment horizontal="center"/>
    </xf>
    <xf numFmtId="2" fontId="0" fillId="5" borderId="15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12" fillId="11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 wrapText="1"/>
    </xf>
    <xf numFmtId="0" fontId="10" fillId="8" borderId="18" xfId="1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12" fillId="11" borderId="19" xfId="0" applyFont="1" applyFill="1" applyBorder="1" applyAlignment="1">
      <alignment horizontal="center" vertical="center" wrapText="1"/>
    </xf>
    <xf numFmtId="0" fontId="14" fillId="16" borderId="1" xfId="4" applyFont="1" applyFill="1" applyBorder="1" applyAlignment="1">
      <alignment horizontal="center" vertical="center" wrapText="1"/>
    </xf>
    <xf numFmtId="0" fontId="16" fillId="17" borderId="1" xfId="4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6" fillId="17" borderId="21" xfId="4" applyFont="1" applyFill="1" applyBorder="1" applyAlignment="1">
      <alignment vertical="center" wrapText="1"/>
    </xf>
    <xf numFmtId="0" fontId="16" fillId="18" borderId="1" xfId="3" applyFont="1" applyFill="1" applyBorder="1" applyAlignment="1">
      <alignment vertical="center" wrapText="1"/>
    </xf>
    <xf numFmtId="0" fontId="16" fillId="18" borderId="24" xfId="3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0" xfId="0" applyFont="1" applyFill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6" fillId="18" borderId="26" xfId="3" applyFont="1" applyFill="1" applyBorder="1" applyAlignment="1">
      <alignment horizontal="center" vertical="center" wrapText="1"/>
    </xf>
    <xf numFmtId="0" fontId="16" fillId="18" borderId="5" xfId="3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0" fillId="0" borderId="18" xfId="0" applyFill="1" applyBorder="1" applyAlignment="1">
      <alignment horizontal="center" vertical="center"/>
    </xf>
    <xf numFmtId="164" fontId="0" fillId="0" borderId="0" xfId="0" applyNumberFormat="1"/>
    <xf numFmtId="0" fontId="10" fillId="8" borderId="19" xfId="1" applyFont="1" applyFill="1" applyBorder="1" applyAlignment="1">
      <alignment horizontal="center" vertical="center" wrapText="1"/>
    </xf>
    <xf numFmtId="0" fontId="0" fillId="0" borderId="33" xfId="0" applyFill="1" applyBorder="1"/>
    <xf numFmtId="2" fontId="0" fillId="0" borderId="33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0" fontId="0" fillId="0" borderId="27" xfId="0" applyBorder="1"/>
    <xf numFmtId="0" fontId="0" fillId="0" borderId="25" xfId="0" applyBorder="1"/>
    <xf numFmtId="3" fontId="0" fillId="0" borderId="25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/>
    </xf>
    <xf numFmtId="2" fontId="0" fillId="0" borderId="25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0" fillId="0" borderId="29" xfId="0" applyBorder="1"/>
    <xf numFmtId="0" fontId="0" fillId="0" borderId="18" xfId="0" applyBorder="1"/>
    <xf numFmtId="2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 vertical="center"/>
    </xf>
    <xf numFmtId="0" fontId="0" fillId="0" borderId="31" xfId="0" applyBorder="1"/>
    <xf numFmtId="0" fontId="0" fillId="0" borderId="17" xfId="0" applyBorder="1"/>
    <xf numFmtId="2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vertical="center" wrapText="1"/>
    </xf>
    <xf numFmtId="0" fontId="0" fillId="0" borderId="0" xfId="0" applyFill="1"/>
    <xf numFmtId="0" fontId="17" fillId="0" borderId="33" xfId="0" applyFont="1" applyFill="1" applyBorder="1" applyAlignment="1">
      <alignment vertical="center" wrapText="1"/>
    </xf>
    <xf numFmtId="0" fontId="24" fillId="0" borderId="1" xfId="5" applyFill="1" applyBorder="1" applyAlignment="1">
      <alignment vertical="center" wrapText="1"/>
    </xf>
    <xf numFmtId="0" fontId="19" fillId="20" borderId="0" xfId="0" applyFont="1" applyFill="1" applyAlignment="1">
      <alignment horizontal="center"/>
    </xf>
    <xf numFmtId="0" fontId="12" fillId="12" borderId="27" xfId="0" applyFont="1" applyFill="1" applyBorder="1" applyAlignment="1">
      <alignment horizontal="center" vertical="center" wrapText="1"/>
    </xf>
    <xf numFmtId="0" fontId="12" fillId="12" borderId="29" xfId="0" applyFont="1" applyFill="1" applyBorder="1" applyAlignment="1">
      <alignment horizontal="center" vertical="center" wrapText="1"/>
    </xf>
    <xf numFmtId="0" fontId="12" fillId="12" borderId="25" xfId="0" applyFont="1" applyFill="1" applyBorder="1" applyAlignment="1">
      <alignment horizontal="center" vertical="center" wrapText="1"/>
    </xf>
    <xf numFmtId="0" fontId="12" fillId="12" borderId="18" xfId="0" applyFont="1" applyFill="1" applyBorder="1" applyAlignment="1">
      <alignment horizontal="center" vertical="center" wrapText="1"/>
    </xf>
    <xf numFmtId="0" fontId="10" fillId="8" borderId="34" xfId="0" applyFont="1" applyFill="1" applyBorder="1" applyAlignment="1">
      <alignment horizontal="center" wrapText="1"/>
    </xf>
    <xf numFmtId="0" fontId="10" fillId="8" borderId="34" xfId="0" applyFont="1" applyFill="1" applyBorder="1" applyAlignment="1">
      <alignment horizontal="center"/>
    </xf>
    <xf numFmtId="0" fontId="10" fillId="11" borderId="25" xfId="0" applyFont="1" applyFill="1" applyBorder="1" applyAlignment="1">
      <alignment horizontal="center"/>
    </xf>
    <xf numFmtId="0" fontId="10" fillId="13" borderId="25" xfId="0" applyFont="1" applyFill="1" applyBorder="1" applyAlignment="1">
      <alignment horizontal="center"/>
    </xf>
    <xf numFmtId="0" fontId="9" fillId="21" borderId="28" xfId="0" applyFont="1" applyFill="1" applyBorder="1" applyAlignment="1">
      <alignment horizontal="center" vertical="center" wrapText="1"/>
    </xf>
    <xf numFmtId="0" fontId="9" fillId="21" borderId="30" xfId="0" applyFont="1" applyFill="1" applyBorder="1" applyAlignment="1">
      <alignment horizontal="center" vertical="center" wrapText="1"/>
    </xf>
    <xf numFmtId="0" fontId="23" fillId="11" borderId="23" xfId="0" applyFont="1" applyFill="1" applyBorder="1" applyAlignment="1">
      <alignment horizontal="center" vertical="center" wrapText="1"/>
    </xf>
    <xf numFmtId="0" fontId="14" fillId="16" borderId="4" xfId="0" applyFont="1" applyFill="1" applyBorder="1" applyAlignment="1">
      <alignment horizontal="center" wrapText="1"/>
    </xf>
    <xf numFmtId="0" fontId="14" fillId="16" borderId="20" xfId="0" applyFont="1" applyFill="1" applyBorder="1" applyAlignment="1">
      <alignment horizontal="center" wrapText="1"/>
    </xf>
    <xf numFmtId="0" fontId="14" fillId="16" borderId="21" xfId="0" applyFont="1" applyFill="1" applyBorder="1" applyAlignment="1">
      <alignment horizontal="center" wrapText="1"/>
    </xf>
    <xf numFmtId="0" fontId="15" fillId="17" borderId="22" xfId="4" applyFont="1" applyFill="1" applyBorder="1" applyAlignment="1">
      <alignment horizontal="center" vertical="center" textRotation="90" wrapText="1"/>
    </xf>
    <xf numFmtId="0" fontId="15" fillId="17" borderId="0" xfId="4" applyFont="1" applyFill="1" applyBorder="1" applyAlignment="1">
      <alignment horizontal="center" vertical="center" textRotation="90" wrapText="1"/>
    </xf>
    <xf numFmtId="0" fontId="15" fillId="17" borderId="23" xfId="4" applyFont="1" applyFill="1" applyBorder="1" applyAlignment="1">
      <alignment horizontal="center" vertical="center" textRotation="90" wrapText="1"/>
    </xf>
    <xf numFmtId="0" fontId="23" fillId="11" borderId="23" xfId="0" applyFont="1" applyFill="1" applyBorder="1" applyAlignment="1">
      <alignment horizontal="center" vertical="center"/>
    </xf>
    <xf numFmtId="0" fontId="0" fillId="19" borderId="4" xfId="0" applyFill="1" applyBorder="1" applyAlignment="1">
      <alignment horizontal="center" vertical="center" wrapText="1"/>
    </xf>
    <xf numFmtId="0" fontId="0" fillId="19" borderId="20" xfId="0" applyFill="1" applyBorder="1" applyAlignment="1">
      <alignment horizontal="center" vertical="center" wrapText="1"/>
    </xf>
    <xf numFmtId="0" fontId="0" fillId="19" borderId="21" xfId="0" applyFill="1" applyBorder="1" applyAlignment="1">
      <alignment horizontal="center" vertical="center" wrapText="1"/>
    </xf>
    <xf numFmtId="0" fontId="0" fillId="19" borderId="1" xfId="0" applyFill="1" applyBorder="1" applyAlignment="1">
      <alignment horizontal="center" vertical="center" wrapText="1"/>
    </xf>
    <xf numFmtId="0" fontId="10" fillId="11" borderId="23" xfId="0" applyFont="1" applyFill="1" applyBorder="1" applyAlignment="1">
      <alignment horizontal="center"/>
    </xf>
    <xf numFmtId="0" fontId="7" fillId="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6">
    <cellStyle name="Bueno" xfId="1" builtinId="26"/>
    <cellStyle name="Énfasis1" xfId="3" builtinId="29"/>
    <cellStyle name="Énfasis2" xfId="4" builtinId="33"/>
    <cellStyle name="Hipervínculo" xfId="5" builtinId="8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9D0101"/>
      <color rgb="FF840502"/>
      <color rgb="FF0000CC"/>
      <color rgb="FFACB8D4"/>
      <color rgb="FF87A4D9"/>
      <color rgb="FFFFC5C5"/>
      <color rgb="FFFF9999"/>
      <color rgb="FFFD9595"/>
      <color rgb="FF6BDFEB"/>
      <color rgb="FF72FA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9525</xdr:rowOff>
    </xdr:from>
    <xdr:to>
      <xdr:col>6</xdr:col>
      <xdr:colOff>714375</xdr:colOff>
      <xdr:row>26</xdr:row>
      <xdr:rowOff>24371</xdr:rowOff>
    </xdr:to>
    <xdr:pic>
      <xdr:nvPicPr>
        <xdr:cNvPr id="3" name="Imagen 2" descr="http://www.scielo.org.co/img/revistas/inde/n23/1a05t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195"/>
        <a:stretch/>
      </xdr:blipFill>
      <xdr:spPr bwMode="auto">
        <a:xfrm>
          <a:off x="0" y="2343150"/>
          <a:ext cx="5353050" cy="2681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osf.io/5fszx/download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tabSelected="1" workbookViewId="0">
      <pane xSplit="2" ySplit="3" topLeftCell="D4" activePane="bottomRight" state="frozen"/>
      <selection pane="topRight" activeCell="C1" sqref="C1"/>
      <selection pane="bottomLeft" activeCell="A4" sqref="A4"/>
      <selection pane="bottomRight" sqref="A1:U1"/>
    </sheetView>
  </sheetViews>
  <sheetFormatPr baseColWidth="10" defaultRowHeight="15" x14ac:dyDescent="0.25"/>
  <cols>
    <col min="1" max="1" width="34.42578125" customWidth="1"/>
    <col min="2" max="2" width="17.5703125" customWidth="1"/>
  </cols>
  <sheetData>
    <row r="1" spans="1:21" x14ac:dyDescent="0.25">
      <c r="A1" s="78" t="s">
        <v>234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5.75" thickBot="1" x14ac:dyDescent="0.3">
      <c r="A2" s="79" t="s">
        <v>0</v>
      </c>
      <c r="B2" s="81" t="s">
        <v>1</v>
      </c>
      <c r="C2" s="83" t="s">
        <v>165</v>
      </c>
      <c r="D2" s="83"/>
      <c r="E2" s="83"/>
      <c r="F2" s="83"/>
      <c r="G2" s="83"/>
      <c r="H2" s="83"/>
      <c r="I2" s="84" t="s">
        <v>169</v>
      </c>
      <c r="J2" s="84"/>
      <c r="K2" s="84"/>
      <c r="L2" s="84" t="s">
        <v>168</v>
      </c>
      <c r="M2" s="84"/>
      <c r="N2" s="84"/>
      <c r="O2" s="85" t="s">
        <v>171</v>
      </c>
      <c r="P2" s="85"/>
      <c r="Q2" s="85"/>
      <c r="R2" s="86" t="s">
        <v>172</v>
      </c>
      <c r="S2" s="86"/>
      <c r="T2" s="86"/>
      <c r="U2" s="87" t="s">
        <v>164</v>
      </c>
    </row>
    <row r="3" spans="1:21" ht="25.5" x14ac:dyDescent="0.25">
      <c r="A3" s="80"/>
      <c r="B3" s="82"/>
      <c r="C3" s="33" t="s">
        <v>153</v>
      </c>
      <c r="D3" s="32" t="s">
        <v>166</v>
      </c>
      <c r="E3" s="32" t="s">
        <v>181</v>
      </c>
      <c r="F3" s="32" t="s">
        <v>170</v>
      </c>
      <c r="G3" s="32" t="s">
        <v>182</v>
      </c>
      <c r="H3" s="27" t="s">
        <v>167</v>
      </c>
      <c r="I3" s="33" t="s">
        <v>153</v>
      </c>
      <c r="J3" s="32" t="s">
        <v>154</v>
      </c>
      <c r="K3" s="27" t="s">
        <v>156</v>
      </c>
      <c r="L3" s="52" t="s">
        <v>153</v>
      </c>
      <c r="M3" s="34" t="s">
        <v>155</v>
      </c>
      <c r="N3" s="35" t="s">
        <v>157</v>
      </c>
      <c r="O3" s="25" t="s">
        <v>158</v>
      </c>
      <c r="P3" s="25" t="s">
        <v>159</v>
      </c>
      <c r="Q3" s="25" t="s">
        <v>160</v>
      </c>
      <c r="R3" s="26" t="s">
        <v>161</v>
      </c>
      <c r="S3" s="26" t="s">
        <v>162</v>
      </c>
      <c r="T3" s="26" t="s">
        <v>163</v>
      </c>
      <c r="U3" s="88"/>
    </row>
    <row r="4" spans="1:21" x14ac:dyDescent="0.25">
      <c r="A4" s="56" t="s">
        <v>114</v>
      </c>
      <c r="B4" s="57" t="s">
        <v>115</v>
      </c>
      <c r="C4" s="58">
        <v>164</v>
      </c>
      <c r="D4" s="44">
        <v>0</v>
      </c>
      <c r="E4" s="71">
        <v>0</v>
      </c>
      <c r="F4" s="59" t="s">
        <v>247</v>
      </c>
      <c r="G4" s="59" t="s">
        <v>247</v>
      </c>
      <c r="H4" s="59" t="s">
        <v>247</v>
      </c>
      <c r="I4" s="58">
        <v>164</v>
      </c>
      <c r="J4" s="60">
        <f t="shared" ref="J4:J35" si="0">I4/$I$85</f>
        <v>3.1583407156337865E-3</v>
      </c>
      <c r="K4" s="60">
        <v>3.1583407156337865E-3</v>
      </c>
      <c r="L4" s="58">
        <v>164</v>
      </c>
      <c r="M4" s="58">
        <v>1637105</v>
      </c>
      <c r="N4" s="60">
        <f>M4/L4</f>
        <v>9982.3475609756097</v>
      </c>
      <c r="O4" s="24" t="s">
        <v>247</v>
      </c>
      <c r="P4" s="22">
        <f t="shared" ref="P4:P35" si="1">K4</f>
        <v>3.1583407156337865E-3</v>
      </c>
      <c r="Q4" s="22">
        <f>N4/$N$85</f>
        <v>0.59602656566523549</v>
      </c>
      <c r="R4" s="24" t="s">
        <v>247</v>
      </c>
      <c r="S4" s="24">
        <f>P4*(Ponderación!$G$10)</f>
        <v>8.9330200791548403E-4</v>
      </c>
      <c r="T4" s="24">
        <f>Q4*(Ponderación!$G$11)</f>
        <v>0.38347685809372645</v>
      </c>
      <c r="U4" s="61">
        <f t="shared" ref="U4:U35" si="2">SUMIF(R4:T4,"&gt;=0")</f>
        <v>0.38437016010164193</v>
      </c>
    </row>
    <row r="5" spans="1:21" x14ac:dyDescent="0.25">
      <c r="A5" s="62" t="s">
        <v>236</v>
      </c>
      <c r="B5" s="63" t="s">
        <v>237</v>
      </c>
      <c r="C5" s="23">
        <v>7419</v>
      </c>
      <c r="D5" s="21">
        <v>17</v>
      </c>
      <c r="E5" s="72">
        <v>12</v>
      </c>
      <c r="F5" s="64">
        <f t="shared" ref="F5:F36" si="3">C5/D5</f>
        <v>436.41176470588238</v>
      </c>
      <c r="G5" s="65">
        <f t="shared" ref="G5:G10" si="4">C5/E5</f>
        <v>618.25</v>
      </c>
      <c r="H5" s="65">
        <f t="shared" ref="H5:H10" si="5">GEOMEAN(F5:G5)</f>
        <v>519.43389717019022</v>
      </c>
      <c r="I5" s="23">
        <v>7419</v>
      </c>
      <c r="J5" s="65">
        <f t="shared" si="0"/>
        <v>0.1428764010322382</v>
      </c>
      <c r="K5" s="65">
        <v>0.1428764010322382</v>
      </c>
      <c r="L5" s="23">
        <v>7419</v>
      </c>
      <c r="M5" s="23" t="s">
        <v>246</v>
      </c>
      <c r="N5" s="24" t="s">
        <v>247</v>
      </c>
      <c r="O5" s="22">
        <f t="shared" ref="O5:O10" si="6">H5/$H$85</f>
        <v>0.43572496655361215</v>
      </c>
      <c r="P5" s="22">
        <f t="shared" si="1"/>
        <v>0.1428764010322382</v>
      </c>
      <c r="Q5" s="24" t="s">
        <v>247</v>
      </c>
      <c r="R5" s="24">
        <f>O5*(Ponderación!$G$9)</f>
        <v>3.2144348432585589E-2</v>
      </c>
      <c r="S5" s="24">
        <f>P5*(Ponderación!$G$10)</f>
        <v>4.0411021931249853E-2</v>
      </c>
      <c r="T5" s="24" t="s">
        <v>247</v>
      </c>
      <c r="U5" s="61">
        <f t="shared" si="2"/>
        <v>7.2555370363835442E-2</v>
      </c>
    </row>
    <row r="6" spans="1:21" x14ac:dyDescent="0.25">
      <c r="A6" s="62" t="s">
        <v>48</v>
      </c>
      <c r="B6" s="63" t="s">
        <v>49</v>
      </c>
      <c r="C6" s="23">
        <v>551</v>
      </c>
      <c r="D6" s="21">
        <v>75</v>
      </c>
      <c r="E6" s="72">
        <v>117</v>
      </c>
      <c r="F6" s="64">
        <f t="shared" si="3"/>
        <v>7.3466666666666667</v>
      </c>
      <c r="G6" s="65">
        <f t="shared" si="4"/>
        <v>4.7094017094017095</v>
      </c>
      <c r="H6" s="65">
        <f t="shared" si="5"/>
        <v>5.8820408497735341</v>
      </c>
      <c r="I6" s="23">
        <v>551</v>
      </c>
      <c r="J6" s="65">
        <f t="shared" si="0"/>
        <v>1.061125447752571E-2</v>
      </c>
      <c r="K6" s="65">
        <v>1.061125447752571E-2</v>
      </c>
      <c r="L6" s="23">
        <v>551</v>
      </c>
      <c r="M6" s="23">
        <v>542620</v>
      </c>
      <c r="N6" s="65">
        <f t="shared" ref="N6:N25" si="7">M6/L6</f>
        <v>984.79128856624322</v>
      </c>
      <c r="O6" s="22">
        <f t="shared" si="6"/>
        <v>4.9341255287673564E-3</v>
      </c>
      <c r="P6" s="22">
        <f t="shared" si="1"/>
        <v>1.061125447752571E-2</v>
      </c>
      <c r="Q6" s="22">
        <f t="shared" ref="Q6:Q11" si="8">N6/$N$85</f>
        <v>5.8799973256372373E-2</v>
      </c>
      <c r="R6" s="24">
        <f>O6*(Ponderación!$G$9)</f>
        <v>3.6400083167439668E-4</v>
      </c>
      <c r="S6" s="24">
        <f>P6*(Ponderación!$G$10)</f>
        <v>3.0012768680575106E-3</v>
      </c>
      <c r="T6" s="24">
        <f>Q6*(Ponderación!$G$11)</f>
        <v>3.7831248302132525E-2</v>
      </c>
      <c r="U6" s="61">
        <f t="shared" si="2"/>
        <v>4.1196526001864429E-2</v>
      </c>
    </row>
    <row r="7" spans="1:21" x14ac:dyDescent="0.25">
      <c r="A7" s="62" t="s">
        <v>238</v>
      </c>
      <c r="B7" s="63" t="s">
        <v>239</v>
      </c>
      <c r="C7" s="23">
        <v>5278</v>
      </c>
      <c r="D7" s="21">
        <v>17</v>
      </c>
      <c r="E7" s="72">
        <v>68</v>
      </c>
      <c r="F7" s="64">
        <f t="shared" si="3"/>
        <v>310.47058823529414</v>
      </c>
      <c r="G7" s="65">
        <f t="shared" si="4"/>
        <v>77.617647058823536</v>
      </c>
      <c r="H7" s="65">
        <f t="shared" si="5"/>
        <v>155.23529411764707</v>
      </c>
      <c r="I7" s="23">
        <v>5278</v>
      </c>
      <c r="J7" s="65">
        <f t="shared" si="0"/>
        <v>0.101644648153141</v>
      </c>
      <c r="K7" s="65">
        <v>0.101644648153141</v>
      </c>
      <c r="L7" s="23">
        <v>5278</v>
      </c>
      <c r="M7" s="23">
        <v>575</v>
      </c>
      <c r="N7" s="65">
        <f t="shared" si="7"/>
        <v>0.10894278135657447</v>
      </c>
      <c r="O7" s="22">
        <f t="shared" si="6"/>
        <v>0.13021848151582993</v>
      </c>
      <c r="P7" s="22">
        <f t="shared" si="1"/>
        <v>0.101644648153141</v>
      </c>
      <c r="Q7" s="22">
        <f t="shared" si="8"/>
        <v>6.5047616734786991E-6</v>
      </c>
      <c r="R7" s="24">
        <f>O7*(Ponderación!$G$9)</f>
        <v>9.6064916254736087E-3</v>
      </c>
      <c r="S7" s="24">
        <f>P7*(Ponderación!$G$10)</f>
        <v>2.8749073157182465E-2</v>
      </c>
      <c r="T7" s="24">
        <f>Q7*(Ponderación!$G$11)</f>
        <v>4.1850912574845231E-6</v>
      </c>
      <c r="U7" s="61">
        <f t="shared" si="2"/>
        <v>3.8359749873913558E-2</v>
      </c>
    </row>
    <row r="8" spans="1:21" x14ac:dyDescent="0.25">
      <c r="A8" s="62" t="s">
        <v>72</v>
      </c>
      <c r="B8" s="63" t="s">
        <v>73</v>
      </c>
      <c r="C8" s="23">
        <v>303</v>
      </c>
      <c r="D8" s="21">
        <v>203</v>
      </c>
      <c r="E8" s="72">
        <v>140</v>
      </c>
      <c r="F8" s="64">
        <f t="shared" si="3"/>
        <v>1.4926108374384237</v>
      </c>
      <c r="G8" s="65">
        <f t="shared" si="4"/>
        <v>2.1642857142857141</v>
      </c>
      <c r="H8" s="65">
        <f t="shared" si="5"/>
        <v>1.797341456834515</v>
      </c>
      <c r="I8" s="23">
        <v>303</v>
      </c>
      <c r="J8" s="65">
        <f t="shared" si="0"/>
        <v>5.8352270538843736E-3</v>
      </c>
      <c r="K8" s="65">
        <v>5.8352270538843736E-3</v>
      </c>
      <c r="L8" s="23">
        <v>303</v>
      </c>
      <c r="M8" s="23">
        <v>156673</v>
      </c>
      <c r="N8" s="65">
        <f t="shared" si="7"/>
        <v>517.07260726072604</v>
      </c>
      <c r="O8" s="22">
        <f t="shared" si="6"/>
        <v>1.5076924136663439E-3</v>
      </c>
      <c r="P8" s="22">
        <f t="shared" si="1"/>
        <v>5.8352270538843736E-3</v>
      </c>
      <c r="Q8" s="22">
        <f t="shared" si="8"/>
        <v>3.0873400111812901E-2</v>
      </c>
      <c r="R8" s="24">
        <f>O8*(Ponderación!$G$9)</f>
        <v>1.1122564460187727E-4</v>
      </c>
      <c r="S8" s="24">
        <f>P8*(Ponderación!$G$10)</f>
        <v>1.6504299292584856E-3</v>
      </c>
      <c r="T8" s="24">
        <f>Q8*(Ponderación!$G$11)</f>
        <v>1.9863601986153993E-2</v>
      </c>
      <c r="U8" s="61">
        <f t="shared" si="2"/>
        <v>2.1625257560014356E-2</v>
      </c>
    </row>
    <row r="9" spans="1:21" x14ac:dyDescent="0.25">
      <c r="A9" s="62" t="s">
        <v>60</v>
      </c>
      <c r="B9" s="63" t="s">
        <v>61</v>
      </c>
      <c r="C9" s="23">
        <v>429</v>
      </c>
      <c r="D9" s="21">
        <v>115</v>
      </c>
      <c r="E9" s="72">
        <v>31</v>
      </c>
      <c r="F9" s="64">
        <f t="shared" si="3"/>
        <v>3.7304347826086954</v>
      </c>
      <c r="G9" s="65">
        <f t="shared" si="4"/>
        <v>13.838709677419354</v>
      </c>
      <c r="H9" s="65">
        <f t="shared" si="5"/>
        <v>7.185012451420576</v>
      </c>
      <c r="I9" s="23">
        <v>429</v>
      </c>
      <c r="J9" s="65">
        <f t="shared" si="0"/>
        <v>8.2617571158956973E-3</v>
      </c>
      <c r="K9" s="65">
        <v>8.2617571158956973E-3</v>
      </c>
      <c r="L9" s="23">
        <v>429</v>
      </c>
      <c r="M9" s="23">
        <v>202094</v>
      </c>
      <c r="N9" s="65">
        <f t="shared" si="7"/>
        <v>471.0815850815851</v>
      </c>
      <c r="O9" s="22">
        <f t="shared" si="6"/>
        <v>6.0271178433639284E-3</v>
      </c>
      <c r="P9" s="22">
        <f t="shared" si="1"/>
        <v>8.2617571158956973E-3</v>
      </c>
      <c r="Q9" s="22">
        <f t="shared" si="8"/>
        <v>2.8127365591032502E-2</v>
      </c>
      <c r="R9" s="24">
        <f>O9*(Ponderación!$G$9)</f>
        <v>4.4463317659697651E-4</v>
      </c>
      <c r="S9" s="24">
        <f>P9*(Ponderación!$G$10)</f>
        <v>2.3367473255837966E-3</v>
      </c>
      <c r="T9" s="24">
        <f>Q9*(Ponderación!$G$11)</f>
        <v>1.8096833941057777E-2</v>
      </c>
      <c r="U9" s="61">
        <f t="shared" si="2"/>
        <v>2.0878214443238549E-2</v>
      </c>
    </row>
    <row r="10" spans="1:21" x14ac:dyDescent="0.25">
      <c r="A10" s="62" t="s">
        <v>18</v>
      </c>
      <c r="B10" s="63" t="s">
        <v>19</v>
      </c>
      <c r="C10" s="23">
        <v>1659</v>
      </c>
      <c r="D10" s="21">
        <v>520</v>
      </c>
      <c r="E10" s="72">
        <v>554</v>
      </c>
      <c r="F10" s="64">
        <f t="shared" si="3"/>
        <v>3.1903846153846156</v>
      </c>
      <c r="G10" s="65">
        <f t="shared" si="4"/>
        <v>2.9945848375451263</v>
      </c>
      <c r="H10" s="65">
        <f t="shared" si="5"/>
        <v>3.0909347122137678</v>
      </c>
      <c r="I10" s="23">
        <v>1659</v>
      </c>
      <c r="J10" s="65">
        <f t="shared" si="0"/>
        <v>3.1949312483149098E-2</v>
      </c>
      <c r="K10" s="65">
        <v>3.1949312483149098E-2</v>
      </c>
      <c r="L10" s="23">
        <v>1659</v>
      </c>
      <c r="M10" s="23">
        <v>323429</v>
      </c>
      <c r="N10" s="65">
        <f t="shared" si="7"/>
        <v>194.95418927064497</v>
      </c>
      <c r="O10" s="22">
        <f t="shared" si="6"/>
        <v>2.5928177414603162E-3</v>
      </c>
      <c r="P10" s="22">
        <f t="shared" si="1"/>
        <v>3.1949312483149098E-2</v>
      </c>
      <c r="Q10" s="22">
        <f t="shared" si="8"/>
        <v>1.1640335620780208E-2</v>
      </c>
      <c r="R10" s="24">
        <f>O10*(Ponderación!$G$9)</f>
        <v>1.9127762533991774E-4</v>
      </c>
      <c r="S10" s="24">
        <f>P10*(Ponderación!$G$10)</f>
        <v>9.0365123849499261E-3</v>
      </c>
      <c r="T10" s="24">
        <f>Q10*(Ponderación!$G$11)</f>
        <v>7.4892623721077908E-3</v>
      </c>
      <c r="U10" s="61">
        <f t="shared" si="2"/>
        <v>1.6717052382397634E-2</v>
      </c>
    </row>
    <row r="11" spans="1:21" x14ac:dyDescent="0.25">
      <c r="A11" s="62" t="s">
        <v>110</v>
      </c>
      <c r="B11" s="63" t="s">
        <v>111</v>
      </c>
      <c r="C11" s="23">
        <v>167</v>
      </c>
      <c r="D11" s="21">
        <v>91</v>
      </c>
      <c r="E11" s="72">
        <v>0</v>
      </c>
      <c r="F11" s="64">
        <f t="shared" si="3"/>
        <v>1.8351648351648351</v>
      </c>
      <c r="G11" s="65" t="s">
        <v>247</v>
      </c>
      <c r="H11" s="65" t="s">
        <v>247</v>
      </c>
      <c r="I11" s="23">
        <v>167</v>
      </c>
      <c r="J11" s="65">
        <f t="shared" si="0"/>
        <v>3.2161152409197705E-3</v>
      </c>
      <c r="K11" s="65">
        <v>3.2161152409197705E-3</v>
      </c>
      <c r="L11" s="23">
        <v>167</v>
      </c>
      <c r="M11" s="23">
        <v>58801</v>
      </c>
      <c r="N11" s="65">
        <f t="shared" si="7"/>
        <v>352.10179640718565</v>
      </c>
      <c r="O11" s="24" t="s">
        <v>247</v>
      </c>
      <c r="P11" s="22">
        <f t="shared" si="1"/>
        <v>3.2161152409197705E-3</v>
      </c>
      <c r="Q11" s="22">
        <f t="shared" si="8"/>
        <v>2.1023313724073966E-2</v>
      </c>
      <c r="R11" s="24" t="s">
        <v>247</v>
      </c>
      <c r="S11" s="24">
        <f>P11*(Ponderación!$G$10)</f>
        <v>9.0964289830418191E-4</v>
      </c>
      <c r="T11" s="24">
        <f>Q11*(Ponderación!$G$11)</f>
        <v>1.3526166043670417E-2</v>
      </c>
      <c r="U11" s="61">
        <f t="shared" si="2"/>
        <v>1.4435808941974599E-2</v>
      </c>
    </row>
    <row r="12" spans="1:21" x14ac:dyDescent="0.25">
      <c r="A12" s="62" t="s">
        <v>2</v>
      </c>
      <c r="B12" s="63" t="s">
        <v>3</v>
      </c>
      <c r="C12" s="23">
        <v>2237</v>
      </c>
      <c r="D12" s="21">
        <v>87</v>
      </c>
      <c r="E12" s="72">
        <v>48</v>
      </c>
      <c r="F12" s="64">
        <f t="shared" si="3"/>
        <v>25.712643678160919</v>
      </c>
      <c r="G12" s="65">
        <f t="shared" ref="G12:G25" si="9">C12/E12</f>
        <v>46.604166666666664</v>
      </c>
      <c r="H12" s="65">
        <f t="shared" ref="H12:H25" si="10">GEOMEAN(F12:G12)</f>
        <v>34.61670595850542</v>
      </c>
      <c r="I12" s="23">
        <v>2237</v>
      </c>
      <c r="J12" s="65">
        <f t="shared" si="0"/>
        <v>4.3080537688248662E-2</v>
      </c>
      <c r="K12" s="65">
        <v>4.3080537688248662E-2</v>
      </c>
      <c r="L12" s="23">
        <v>2237</v>
      </c>
      <c r="M12" s="23">
        <v>189754</v>
      </c>
      <c r="N12" s="65">
        <f t="shared" si="7"/>
        <v>84.825212337952621</v>
      </c>
      <c r="O12" s="22">
        <f t="shared" ref="O12:O22" si="11">H12/$H$85</f>
        <v>2.9038079971557967E-2</v>
      </c>
      <c r="P12" s="22">
        <f t="shared" si="1"/>
        <v>4.3080537688248662E-2</v>
      </c>
      <c r="Q12" s="24" t="s">
        <v>247</v>
      </c>
      <c r="R12" s="24">
        <f>O12*(Ponderación!$G$9)</f>
        <v>2.1422003145743457E-3</v>
      </c>
      <c r="S12" s="24">
        <f>P12*(Ponderación!$G$10)</f>
        <v>1.2184857266505717E-2</v>
      </c>
      <c r="T12" s="24" t="s">
        <v>247</v>
      </c>
      <c r="U12" s="61">
        <f t="shared" si="2"/>
        <v>1.4327057581080063E-2</v>
      </c>
    </row>
    <row r="13" spans="1:21" x14ac:dyDescent="0.25">
      <c r="A13" s="62" t="s">
        <v>8</v>
      </c>
      <c r="B13" s="63" t="s">
        <v>9</v>
      </c>
      <c r="C13" s="23">
        <v>1518</v>
      </c>
      <c r="D13" s="21">
        <v>22</v>
      </c>
      <c r="E13" s="72">
        <v>19</v>
      </c>
      <c r="F13" s="64">
        <f t="shared" si="3"/>
        <v>69</v>
      </c>
      <c r="G13" s="65">
        <f t="shared" si="9"/>
        <v>79.89473684210526</v>
      </c>
      <c r="H13" s="65">
        <f t="shared" si="10"/>
        <v>74.247806985157908</v>
      </c>
      <c r="I13" s="23">
        <v>1518</v>
      </c>
      <c r="J13" s="65">
        <f t="shared" si="0"/>
        <v>2.9233909794707854E-2</v>
      </c>
      <c r="K13" s="65">
        <v>2.9233909794707854E-2</v>
      </c>
      <c r="L13" s="23">
        <v>1518</v>
      </c>
      <c r="M13" s="23">
        <v>7705</v>
      </c>
      <c r="N13" s="65">
        <f t="shared" si="7"/>
        <v>5.0757575757575761</v>
      </c>
      <c r="O13" s="22">
        <f t="shared" si="11"/>
        <v>6.228246441276649E-2</v>
      </c>
      <c r="P13" s="22">
        <f t="shared" si="1"/>
        <v>2.9233909794707854E-2</v>
      </c>
      <c r="Q13" s="22">
        <f>N13/$N$85</f>
        <v>3.0306361680442406E-4</v>
      </c>
      <c r="R13" s="24">
        <f>O13*(Ponderación!$G$9)</f>
        <v>4.5947085684789326E-3</v>
      </c>
      <c r="S13" s="24">
        <f>P13*(Ponderación!$G$10)</f>
        <v>8.2684905366811265E-3</v>
      </c>
      <c r="T13" s="24">
        <f>Q13*(Ponderación!$G$11)</f>
        <v>1.9498775771004242E-4</v>
      </c>
      <c r="U13" s="61">
        <f t="shared" si="2"/>
        <v>1.3058186862870103E-2</v>
      </c>
    </row>
    <row r="14" spans="1:21" x14ac:dyDescent="0.25">
      <c r="A14" s="62" t="s">
        <v>88</v>
      </c>
      <c r="B14" s="63" t="s">
        <v>89</v>
      </c>
      <c r="C14" s="23">
        <v>247</v>
      </c>
      <c r="D14" s="21">
        <v>10</v>
      </c>
      <c r="E14" s="72">
        <v>5</v>
      </c>
      <c r="F14" s="64">
        <f t="shared" si="3"/>
        <v>24.7</v>
      </c>
      <c r="G14" s="65">
        <f t="shared" si="9"/>
        <v>49.4</v>
      </c>
      <c r="H14" s="65">
        <f t="shared" si="10"/>
        <v>34.931074990615443</v>
      </c>
      <c r="I14" s="23">
        <v>247</v>
      </c>
      <c r="J14" s="65">
        <f t="shared" si="0"/>
        <v>4.7567692485460077E-3</v>
      </c>
      <c r="K14" s="65">
        <v>4.7567692485460077E-3</v>
      </c>
      <c r="L14" s="23">
        <v>247</v>
      </c>
      <c r="M14" s="23">
        <v>60384</v>
      </c>
      <c r="N14" s="65">
        <f t="shared" si="7"/>
        <v>244.46963562753035</v>
      </c>
      <c r="O14" s="22">
        <f t="shared" si="11"/>
        <v>2.9301787128037108E-2</v>
      </c>
      <c r="P14" s="22">
        <f t="shared" si="1"/>
        <v>4.7567692485460077E-3</v>
      </c>
      <c r="Q14" s="22">
        <f>N14/$N$85</f>
        <v>1.459680665719754E-2</v>
      </c>
      <c r="R14" s="24">
        <f>O14*(Ponderación!$G$9)</f>
        <v>2.1616545468830396E-3</v>
      </c>
      <c r="S14" s="24">
        <f>P14*(Ponderación!$G$10)</f>
        <v>1.3453999753361252E-3</v>
      </c>
      <c r="T14" s="24">
        <f>Q14*(Ponderación!$G$11)</f>
        <v>9.3914229290370556E-3</v>
      </c>
      <c r="U14" s="61">
        <f t="shared" si="2"/>
        <v>1.289847745125622E-2</v>
      </c>
    </row>
    <row r="15" spans="1:21" x14ac:dyDescent="0.25">
      <c r="A15" s="62" t="s">
        <v>4</v>
      </c>
      <c r="B15" s="63" t="s">
        <v>5</v>
      </c>
      <c r="C15" s="23">
        <v>2208</v>
      </c>
      <c r="D15" s="21">
        <v>209</v>
      </c>
      <c r="E15" s="72">
        <v>183</v>
      </c>
      <c r="F15" s="64">
        <f t="shared" si="3"/>
        <v>10.564593301435407</v>
      </c>
      <c r="G15" s="65">
        <f t="shared" si="9"/>
        <v>12.065573770491802</v>
      </c>
      <c r="H15" s="65">
        <f t="shared" si="10"/>
        <v>11.290167396177633</v>
      </c>
      <c r="I15" s="23">
        <v>2208</v>
      </c>
      <c r="J15" s="65">
        <f t="shared" si="0"/>
        <v>4.2522050610484148E-2</v>
      </c>
      <c r="K15" s="65">
        <v>4.2522050610484148E-2</v>
      </c>
      <c r="L15" s="23">
        <v>2208</v>
      </c>
      <c r="M15" s="23">
        <v>297719</v>
      </c>
      <c r="N15" s="65">
        <f t="shared" si="7"/>
        <v>134.83650362318841</v>
      </c>
      <c r="O15" s="22">
        <f t="shared" si="11"/>
        <v>9.4707100131209941E-3</v>
      </c>
      <c r="P15" s="22">
        <f t="shared" si="1"/>
        <v>4.2522050610484148E-2</v>
      </c>
      <c r="Q15" s="24" t="s">
        <v>247</v>
      </c>
      <c r="R15" s="24">
        <f>O15*(Ponderación!$G$9)</f>
        <v>6.9867422326895978E-4</v>
      </c>
      <c r="S15" s="24">
        <f>P15*(Ponderación!$G$10)</f>
        <v>1.2026895326081638E-2</v>
      </c>
      <c r="T15" s="24" t="s">
        <v>247</v>
      </c>
      <c r="U15" s="61">
        <f t="shared" si="2"/>
        <v>1.2725569549350599E-2</v>
      </c>
    </row>
    <row r="16" spans="1:21" x14ac:dyDescent="0.25">
      <c r="A16" s="62" t="s">
        <v>10</v>
      </c>
      <c r="B16" s="63" t="s">
        <v>11</v>
      </c>
      <c r="C16" s="23">
        <v>1429</v>
      </c>
      <c r="D16" s="21">
        <v>134</v>
      </c>
      <c r="E16" s="72">
        <v>93</v>
      </c>
      <c r="F16" s="64">
        <f t="shared" si="3"/>
        <v>10.664179104477611</v>
      </c>
      <c r="G16" s="65">
        <f t="shared" si="9"/>
        <v>15.365591397849462</v>
      </c>
      <c r="H16" s="65">
        <f t="shared" si="10"/>
        <v>12.80083664112964</v>
      </c>
      <c r="I16" s="23">
        <v>1429</v>
      </c>
      <c r="J16" s="65">
        <f t="shared" si="0"/>
        <v>2.7519932211223664E-2</v>
      </c>
      <c r="K16" s="65">
        <v>2.7519932211223664E-2</v>
      </c>
      <c r="L16" s="23">
        <v>1429</v>
      </c>
      <c r="M16" s="23">
        <v>150166</v>
      </c>
      <c r="N16" s="65">
        <f t="shared" si="7"/>
        <v>105.08467459762072</v>
      </c>
      <c r="O16" s="22">
        <f t="shared" si="11"/>
        <v>1.0737928632884301E-2</v>
      </c>
      <c r="P16" s="22">
        <f t="shared" si="1"/>
        <v>2.7519932211223664E-2</v>
      </c>
      <c r="Q16" s="22">
        <f>N16/$N$85</f>
        <v>6.2744016196474052E-3</v>
      </c>
      <c r="R16" s="24">
        <f>O16*(Ponderación!$G$9)</f>
        <v>7.9215960964954478E-4</v>
      </c>
      <c r="S16" s="24">
        <f>P16*(Ponderación!$G$10)</f>
        <v>7.7837107884830888E-3</v>
      </c>
      <c r="T16" s="24">
        <f>Q16*(Ponderación!$G$11)</f>
        <v>4.0368801629422331E-3</v>
      </c>
      <c r="U16" s="61">
        <f t="shared" si="2"/>
        <v>1.2612750561074866E-2</v>
      </c>
    </row>
    <row r="17" spans="1:21" x14ac:dyDescent="0.25">
      <c r="A17" s="62" t="s">
        <v>12</v>
      </c>
      <c r="B17" s="63" t="s">
        <v>13</v>
      </c>
      <c r="C17" s="23">
        <v>1330</v>
      </c>
      <c r="D17" s="21">
        <v>267</v>
      </c>
      <c r="E17" s="72">
        <v>623</v>
      </c>
      <c r="F17" s="64">
        <f t="shared" si="3"/>
        <v>4.9812734082397006</v>
      </c>
      <c r="G17" s="65">
        <f t="shared" si="9"/>
        <v>2.1348314606741572</v>
      </c>
      <c r="H17" s="65">
        <f t="shared" si="10"/>
        <v>3.261008921504156</v>
      </c>
      <c r="I17" s="23">
        <v>1330</v>
      </c>
      <c r="J17" s="65">
        <f t="shared" si="0"/>
        <v>2.5613372876786195E-2</v>
      </c>
      <c r="K17" s="65">
        <v>2.5613372876786195E-2</v>
      </c>
      <c r="L17" s="23">
        <v>1330</v>
      </c>
      <c r="M17" s="23">
        <v>163356</v>
      </c>
      <c r="N17" s="65">
        <f t="shared" si="7"/>
        <v>122.82406015037594</v>
      </c>
      <c r="O17" s="22">
        <f t="shared" si="11"/>
        <v>2.7354837853176854E-3</v>
      </c>
      <c r="P17" s="22">
        <f t="shared" si="1"/>
        <v>2.5613372876786195E-2</v>
      </c>
      <c r="Q17" s="22">
        <f>N17/$N$85</f>
        <v>7.3335858429411527E-3</v>
      </c>
      <c r="R17" s="24">
        <f>O17*(Ponderación!$G$9)</f>
        <v>2.0180239985426854E-4</v>
      </c>
      <c r="S17" s="24">
        <f>P17*(Ponderación!$G$10)</f>
        <v>7.2444614056560589E-3</v>
      </c>
      <c r="T17" s="24">
        <f>Q17*(Ponderación!$G$11)</f>
        <v>4.7183475026367216E-3</v>
      </c>
      <c r="U17" s="61">
        <f t="shared" si="2"/>
        <v>1.2164611308147048E-2</v>
      </c>
    </row>
    <row r="18" spans="1:21" x14ac:dyDescent="0.25">
      <c r="A18" s="62" t="s">
        <v>24</v>
      </c>
      <c r="B18" s="63" t="s">
        <v>25</v>
      </c>
      <c r="C18" s="23">
        <v>1123</v>
      </c>
      <c r="D18" s="21">
        <v>105</v>
      </c>
      <c r="E18" s="72">
        <v>79</v>
      </c>
      <c r="F18" s="64">
        <f t="shared" si="3"/>
        <v>10.695238095238095</v>
      </c>
      <c r="G18" s="65">
        <f t="shared" si="9"/>
        <v>14.215189873417721</v>
      </c>
      <c r="H18" s="65">
        <f t="shared" si="10"/>
        <v>12.330240884314467</v>
      </c>
      <c r="I18" s="23">
        <v>1123</v>
      </c>
      <c r="J18" s="65">
        <f t="shared" si="0"/>
        <v>2.1626930632053308E-2</v>
      </c>
      <c r="K18" s="65">
        <v>2.1626930632053308E-2</v>
      </c>
      <c r="L18" s="23">
        <v>1123</v>
      </c>
      <c r="M18" s="23">
        <v>111017</v>
      </c>
      <c r="N18" s="65">
        <f t="shared" si="7"/>
        <v>98.857524487978623</v>
      </c>
      <c r="O18" s="22">
        <f t="shared" si="11"/>
        <v>1.0343171337460088E-2</v>
      </c>
      <c r="P18" s="22">
        <f t="shared" si="1"/>
        <v>2.1626930632053308E-2</v>
      </c>
      <c r="Q18" s="22">
        <f>N18/$N$85</f>
        <v>5.9025905931267926E-3</v>
      </c>
      <c r="R18" s="24">
        <f>O18*(Ponderación!$G$9)</f>
        <v>7.630375325953264E-4</v>
      </c>
      <c r="S18" s="24">
        <f>P18*(Ponderación!$G$10)</f>
        <v>6.1169399688359065E-3</v>
      </c>
      <c r="T18" s="24">
        <f>Q18*(Ponderación!$G$11)</f>
        <v>3.7976610870347851E-3</v>
      </c>
      <c r="U18" s="61">
        <f t="shared" si="2"/>
        <v>1.0677638588466019E-2</v>
      </c>
    </row>
    <row r="19" spans="1:21" x14ac:dyDescent="0.25">
      <c r="A19" s="62" t="s">
        <v>6</v>
      </c>
      <c r="B19" s="63" t="s">
        <v>7</v>
      </c>
      <c r="C19" s="23">
        <v>1805</v>
      </c>
      <c r="D19" s="21">
        <v>194</v>
      </c>
      <c r="E19" s="72">
        <v>153</v>
      </c>
      <c r="F19" s="64">
        <f t="shared" si="3"/>
        <v>9.3041237113402069</v>
      </c>
      <c r="G19" s="65">
        <f t="shared" si="9"/>
        <v>11.797385620915033</v>
      </c>
      <c r="H19" s="65">
        <f t="shared" si="10"/>
        <v>10.476847583475649</v>
      </c>
      <c r="I19" s="23">
        <v>1805</v>
      </c>
      <c r="J19" s="65">
        <f t="shared" si="0"/>
        <v>3.4761006047066979E-2</v>
      </c>
      <c r="K19" s="65">
        <v>3.4761006047066979E-2</v>
      </c>
      <c r="L19" s="23">
        <v>1805</v>
      </c>
      <c r="M19" s="23">
        <v>72004</v>
      </c>
      <c r="N19" s="65">
        <f t="shared" si="7"/>
        <v>39.891412742382272</v>
      </c>
      <c r="O19" s="22">
        <f t="shared" si="11"/>
        <v>8.7884600673288557E-3</v>
      </c>
      <c r="P19" s="22">
        <f t="shared" si="1"/>
        <v>3.4761006047066979E-2</v>
      </c>
      <c r="Q19" s="24" t="s">
        <v>247</v>
      </c>
      <c r="R19" s="24">
        <f>O19*(Ponderación!$G$9)</f>
        <v>6.4834320792890403E-4</v>
      </c>
      <c r="S19" s="24">
        <f>P19*(Ponderación!$G$10)</f>
        <v>9.8317690505332241E-3</v>
      </c>
      <c r="T19" s="24" t="s">
        <v>247</v>
      </c>
      <c r="U19" s="61">
        <f t="shared" si="2"/>
        <v>1.0480112258462128E-2</v>
      </c>
    </row>
    <row r="20" spans="1:21" x14ac:dyDescent="0.25">
      <c r="A20" s="62" t="s">
        <v>86</v>
      </c>
      <c r="B20" s="63" t="s">
        <v>87</v>
      </c>
      <c r="C20" s="23">
        <v>1168</v>
      </c>
      <c r="D20" s="21">
        <v>159</v>
      </c>
      <c r="E20" s="72">
        <v>205</v>
      </c>
      <c r="F20" s="64">
        <f t="shared" si="3"/>
        <v>7.3459119496855347</v>
      </c>
      <c r="G20" s="65">
        <f t="shared" si="9"/>
        <v>5.6975609756097558</v>
      </c>
      <c r="H20" s="65">
        <f t="shared" si="10"/>
        <v>6.4694498417403068</v>
      </c>
      <c r="I20" s="23">
        <v>1168</v>
      </c>
      <c r="J20" s="65">
        <f t="shared" si="0"/>
        <v>2.2493548511343064E-2</v>
      </c>
      <c r="K20" s="65">
        <v>2.2493548511343064E-2</v>
      </c>
      <c r="L20" s="23">
        <v>1168</v>
      </c>
      <c r="M20" s="23">
        <v>76061</v>
      </c>
      <c r="N20" s="65">
        <f t="shared" si="7"/>
        <v>65.120719178082197</v>
      </c>
      <c r="O20" s="22">
        <f t="shared" si="11"/>
        <v>5.4268711211755329E-3</v>
      </c>
      <c r="P20" s="22">
        <f t="shared" si="1"/>
        <v>2.2493548511343064E-2</v>
      </c>
      <c r="Q20" s="22">
        <f>N20/$N$85</f>
        <v>3.8882315375491864E-3</v>
      </c>
      <c r="R20" s="24">
        <f>O20*(Ponderación!$G$9)</f>
        <v>4.003517117634319E-4</v>
      </c>
      <c r="S20" s="24">
        <f>P20*(Ponderación!$G$10)</f>
        <v>6.3620533246663731E-3</v>
      </c>
      <c r="T20" s="24">
        <f>Q20*(Ponderación!$G$11)</f>
        <v>2.5016448921133545E-3</v>
      </c>
      <c r="U20" s="61">
        <f t="shared" si="2"/>
        <v>9.2640499285431589E-3</v>
      </c>
    </row>
    <row r="21" spans="1:21" x14ac:dyDescent="0.25">
      <c r="A21" s="62" t="s">
        <v>14</v>
      </c>
      <c r="B21" s="63" t="s">
        <v>15</v>
      </c>
      <c r="C21" s="23">
        <v>1344</v>
      </c>
      <c r="D21" s="21">
        <v>128</v>
      </c>
      <c r="E21" s="72">
        <v>47</v>
      </c>
      <c r="F21" s="64">
        <f t="shared" si="3"/>
        <v>10.5</v>
      </c>
      <c r="G21" s="65">
        <f t="shared" si="9"/>
        <v>28.595744680851062</v>
      </c>
      <c r="H21" s="65">
        <f t="shared" si="10"/>
        <v>17.327876937147728</v>
      </c>
      <c r="I21" s="23">
        <v>1344</v>
      </c>
      <c r="J21" s="65">
        <f t="shared" si="0"/>
        <v>2.5882987328120787E-2</v>
      </c>
      <c r="K21" s="65">
        <v>2.5882987328120787E-2</v>
      </c>
      <c r="L21" s="23">
        <v>1344</v>
      </c>
      <c r="M21" s="23">
        <v>139795</v>
      </c>
      <c r="N21" s="65">
        <f t="shared" si="7"/>
        <v>104.0141369047619</v>
      </c>
      <c r="O21" s="22">
        <f t="shared" si="11"/>
        <v>1.4535417576743197E-2</v>
      </c>
      <c r="P21" s="22">
        <f t="shared" si="1"/>
        <v>2.5882987328120787E-2</v>
      </c>
      <c r="Q21" s="24" t="s">
        <v>247</v>
      </c>
      <c r="R21" s="24">
        <f>O21*(Ponderación!$G$9)</f>
        <v>1.0723083666643036E-3</v>
      </c>
      <c r="S21" s="24">
        <f>P21*(Ponderación!$G$10)</f>
        <v>7.3207188941366496E-3</v>
      </c>
      <c r="T21" s="24" t="s">
        <v>247</v>
      </c>
      <c r="U21" s="61">
        <f t="shared" si="2"/>
        <v>8.3930272608009528E-3</v>
      </c>
    </row>
    <row r="22" spans="1:21" x14ac:dyDescent="0.25">
      <c r="A22" s="62" t="s">
        <v>20</v>
      </c>
      <c r="B22" s="63" t="s">
        <v>21</v>
      </c>
      <c r="C22" s="23">
        <v>1282</v>
      </c>
      <c r="D22" s="21">
        <v>143</v>
      </c>
      <c r="E22" s="72">
        <v>184</v>
      </c>
      <c r="F22" s="64">
        <f t="shared" si="3"/>
        <v>8.965034965034965</v>
      </c>
      <c r="G22" s="65">
        <f t="shared" si="9"/>
        <v>6.9673913043478262</v>
      </c>
      <c r="H22" s="65">
        <f t="shared" si="10"/>
        <v>7.9033478133357411</v>
      </c>
      <c r="I22" s="23">
        <v>1282</v>
      </c>
      <c r="J22" s="65">
        <f t="shared" si="0"/>
        <v>2.4688980472210454E-2</v>
      </c>
      <c r="K22" s="65">
        <v>2.4688980472210454E-2</v>
      </c>
      <c r="L22" s="23">
        <v>1282</v>
      </c>
      <c r="M22" s="23">
        <v>25194</v>
      </c>
      <c r="N22" s="65">
        <f t="shared" si="7"/>
        <v>19.652106084243371</v>
      </c>
      <c r="O22" s="22">
        <f t="shared" si="11"/>
        <v>6.6296904772446359E-3</v>
      </c>
      <c r="P22" s="22">
        <f t="shared" si="1"/>
        <v>2.4688980472210454E-2</v>
      </c>
      <c r="Q22" s="22">
        <f>N22/$N$85</f>
        <v>1.1733890476095269E-3</v>
      </c>
      <c r="R22" s="24">
        <f>O22*(Ponderación!$G$9)</f>
        <v>4.8908622883450323E-4</v>
      </c>
      <c r="S22" s="24">
        <f>P22*(Ponderación!$G$10)</f>
        <v>6.9830071594368937E-3</v>
      </c>
      <c r="T22" s="24">
        <f>Q22*(Ponderación!$G$11)</f>
        <v>7.5494545246766796E-4</v>
      </c>
      <c r="U22" s="61">
        <f t="shared" si="2"/>
        <v>8.2270388407390642E-3</v>
      </c>
    </row>
    <row r="23" spans="1:21" x14ac:dyDescent="0.25">
      <c r="A23" s="62" t="s">
        <v>64</v>
      </c>
      <c r="B23" s="63" t="s">
        <v>65</v>
      </c>
      <c r="C23" s="23">
        <v>413</v>
      </c>
      <c r="D23" s="21">
        <v>52</v>
      </c>
      <c r="E23" s="72">
        <v>86</v>
      </c>
      <c r="F23" s="64">
        <f t="shared" si="3"/>
        <v>7.9423076923076925</v>
      </c>
      <c r="G23" s="65">
        <f t="shared" si="9"/>
        <v>4.8023255813953485</v>
      </c>
      <c r="H23" s="65">
        <f t="shared" si="10"/>
        <v>6.1758843420260296</v>
      </c>
      <c r="I23" s="23">
        <v>413</v>
      </c>
      <c r="J23" s="65">
        <f t="shared" si="0"/>
        <v>7.9536263143704499E-3</v>
      </c>
      <c r="K23" s="65">
        <v>7.9536263143704499E-3</v>
      </c>
      <c r="L23" s="23">
        <v>413</v>
      </c>
      <c r="M23" s="23">
        <v>62920</v>
      </c>
      <c r="N23" s="65">
        <f t="shared" si="7"/>
        <v>152.34866828087166</v>
      </c>
      <c r="O23" s="24" t="s">
        <v>247</v>
      </c>
      <c r="P23" s="22">
        <f t="shared" si="1"/>
        <v>7.9536263143704499E-3</v>
      </c>
      <c r="Q23" s="22">
        <f>N23/$N$85</f>
        <v>9.096442794088163E-3</v>
      </c>
      <c r="R23" s="24" t="s">
        <v>247</v>
      </c>
      <c r="S23" s="24">
        <f>P23*(Ponderación!$G$10)</f>
        <v>2.2495959101774079E-3</v>
      </c>
      <c r="T23" s="24">
        <f>Q23*(Ponderación!$G$11)</f>
        <v>5.8525500429883071E-3</v>
      </c>
      <c r="U23" s="61">
        <f t="shared" si="2"/>
        <v>8.1021459531657146E-3</v>
      </c>
    </row>
    <row r="24" spans="1:21" x14ac:dyDescent="0.25">
      <c r="A24" s="62" t="s">
        <v>76</v>
      </c>
      <c r="B24" s="63" t="s">
        <v>77</v>
      </c>
      <c r="C24" s="23">
        <v>271</v>
      </c>
      <c r="D24" s="21">
        <v>13</v>
      </c>
      <c r="E24" s="72">
        <v>27</v>
      </c>
      <c r="F24" s="64">
        <f t="shared" si="3"/>
        <v>20.846153846153847</v>
      </c>
      <c r="G24" s="65">
        <f t="shared" si="9"/>
        <v>10.037037037037036</v>
      </c>
      <c r="H24" s="65">
        <f t="shared" si="10"/>
        <v>14.464909893726205</v>
      </c>
      <c r="I24" s="23">
        <v>271</v>
      </c>
      <c r="J24" s="65">
        <f t="shared" si="0"/>
        <v>5.2189654508338788E-3</v>
      </c>
      <c r="K24" s="65">
        <v>5.2189654508338788E-3</v>
      </c>
      <c r="L24" s="23">
        <v>271</v>
      </c>
      <c r="M24" s="23">
        <v>38437</v>
      </c>
      <c r="N24" s="65">
        <f t="shared" si="7"/>
        <v>141.83394833948338</v>
      </c>
      <c r="O24" s="22">
        <f>H24/$H$85</f>
        <v>1.2133829567113917E-2</v>
      </c>
      <c r="P24" s="22">
        <f t="shared" si="1"/>
        <v>5.2189654508338788E-3</v>
      </c>
      <c r="Q24" s="22">
        <f>N24/$N$85</f>
        <v>8.4686293086012956E-3</v>
      </c>
      <c r="R24" s="24">
        <f>O24*(Ponderación!$G$9)</f>
        <v>8.951381613771462E-4</v>
      </c>
      <c r="S24" s="24">
        <f>P24*(Ponderación!$G$10)</f>
        <v>1.4761270984457082E-3</v>
      </c>
      <c r="T24" s="24">
        <f>Q24*(Ponderación!$G$11)</f>
        <v>5.448621834495339E-3</v>
      </c>
      <c r="U24" s="61">
        <f t="shared" si="2"/>
        <v>7.8198870943181932E-3</v>
      </c>
    </row>
    <row r="25" spans="1:21" x14ac:dyDescent="0.25">
      <c r="A25" s="62" t="s">
        <v>26</v>
      </c>
      <c r="B25" s="63" t="s">
        <v>27</v>
      </c>
      <c r="C25" s="23">
        <v>970</v>
      </c>
      <c r="D25" s="21">
        <v>41</v>
      </c>
      <c r="E25" s="72">
        <v>15</v>
      </c>
      <c r="F25" s="64">
        <f t="shared" si="3"/>
        <v>23.658536585365855</v>
      </c>
      <c r="G25" s="65">
        <f t="shared" si="9"/>
        <v>64.666666666666671</v>
      </c>
      <c r="H25" s="65">
        <f t="shared" si="10"/>
        <v>39.114175169457326</v>
      </c>
      <c r="I25" s="23">
        <v>970</v>
      </c>
      <c r="J25" s="65">
        <f t="shared" si="0"/>
        <v>1.8680429842468128E-2</v>
      </c>
      <c r="K25" s="65">
        <v>1.8680429842468128E-2</v>
      </c>
      <c r="L25" s="23">
        <v>970</v>
      </c>
      <c r="M25" s="23">
        <v>640</v>
      </c>
      <c r="N25" s="65">
        <f t="shared" si="7"/>
        <v>0.65979381443298968</v>
      </c>
      <c r="O25" s="22">
        <f>H25/$H$85</f>
        <v>3.2810763333567833E-2</v>
      </c>
      <c r="P25" s="22">
        <f t="shared" si="1"/>
        <v>1.8680429842468128E-2</v>
      </c>
      <c r="Q25" s="22">
        <f>N25/$N$85</f>
        <v>3.9395005920353507E-5</v>
      </c>
      <c r="R25" s="24">
        <f>O25*(Ponderación!$G$9)</f>
        <v>2.4205191115747979E-3</v>
      </c>
      <c r="S25" s="24">
        <f>P25*(Ponderación!$G$10)</f>
        <v>5.2835545590123141E-3</v>
      </c>
      <c r="T25" s="24">
        <f>Q25*(Ponderación!$G$11)</f>
        <v>2.5346308311039209E-5</v>
      </c>
      <c r="U25" s="61">
        <f t="shared" si="2"/>
        <v>7.7294199788981513E-3</v>
      </c>
    </row>
    <row r="26" spans="1:21" x14ac:dyDescent="0.25">
      <c r="A26" s="62" t="s">
        <v>16</v>
      </c>
      <c r="B26" s="63" t="s">
        <v>17</v>
      </c>
      <c r="C26" s="23">
        <v>1301</v>
      </c>
      <c r="D26" s="21">
        <v>2</v>
      </c>
      <c r="E26" s="72">
        <v>0</v>
      </c>
      <c r="F26" s="64">
        <f t="shared" si="3"/>
        <v>650.5</v>
      </c>
      <c r="G26" s="65" t="s">
        <v>247</v>
      </c>
      <c r="H26" s="65" t="s">
        <v>247</v>
      </c>
      <c r="I26" s="23">
        <v>1301</v>
      </c>
      <c r="J26" s="65">
        <f t="shared" si="0"/>
        <v>2.5054885799021685E-2</v>
      </c>
      <c r="K26" s="65">
        <v>2.5054885799021685E-2</v>
      </c>
      <c r="L26" s="23">
        <v>1301</v>
      </c>
      <c r="M26" s="23" t="s">
        <v>246</v>
      </c>
      <c r="N26" s="24" t="s">
        <v>247</v>
      </c>
      <c r="O26" s="24" t="s">
        <v>247</v>
      </c>
      <c r="P26" s="22">
        <f t="shared" si="1"/>
        <v>2.5054885799021685E-2</v>
      </c>
      <c r="Q26" s="24" t="s">
        <v>247</v>
      </c>
      <c r="R26" s="24" t="s">
        <v>247</v>
      </c>
      <c r="S26" s="24">
        <f>P26*(Ponderación!$G$10)</f>
        <v>7.0864994652319801E-3</v>
      </c>
      <c r="T26" s="24" t="s">
        <v>247</v>
      </c>
      <c r="U26" s="61">
        <f t="shared" si="2"/>
        <v>7.0864994652319801E-3</v>
      </c>
    </row>
    <row r="27" spans="1:21" x14ac:dyDescent="0.25">
      <c r="A27" s="62" t="s">
        <v>56</v>
      </c>
      <c r="B27" s="63" t="s">
        <v>57</v>
      </c>
      <c r="C27" s="23">
        <v>487</v>
      </c>
      <c r="D27" s="21">
        <v>66</v>
      </c>
      <c r="E27" s="72">
        <v>39</v>
      </c>
      <c r="F27" s="64">
        <f t="shared" si="3"/>
        <v>7.3787878787878789</v>
      </c>
      <c r="G27" s="65">
        <f t="shared" ref="G27:G44" si="12">C27/E27</f>
        <v>12.487179487179487</v>
      </c>
      <c r="H27" s="65">
        <f t="shared" ref="H27:H44" si="13">GEOMEAN(F27:G27)</f>
        <v>9.5989712282227746</v>
      </c>
      <c r="I27" s="23">
        <v>487</v>
      </c>
      <c r="J27" s="65">
        <f t="shared" si="0"/>
        <v>9.378731271424719E-3</v>
      </c>
      <c r="K27" s="65">
        <v>9.378731271424719E-3</v>
      </c>
      <c r="L27" s="23">
        <v>487</v>
      </c>
      <c r="M27" s="23">
        <v>47977</v>
      </c>
      <c r="N27" s="65">
        <f t="shared" ref="N27:N44" si="14">M27/L27</f>
        <v>98.515400410677614</v>
      </c>
      <c r="O27" s="22">
        <f t="shared" ref="O27:O44" si="15">H27/$H$85</f>
        <v>8.0520571340304201E-3</v>
      </c>
      <c r="P27" s="22">
        <f t="shared" si="1"/>
        <v>9.378731271424719E-3</v>
      </c>
      <c r="Q27" s="22">
        <f>N27/$N$85</f>
        <v>5.8821630296123457E-3</v>
      </c>
      <c r="R27" s="24">
        <f>O27*(Ponderación!$G$9)</f>
        <v>5.9401721265268329E-4</v>
      </c>
      <c r="S27" s="24">
        <f>P27*(Ponderación!$G$10)</f>
        <v>2.6526712064319554E-3</v>
      </c>
      <c r="T27" s="24">
        <f>Q27*(Ponderación!$G$11)</f>
        <v>3.7845182200448094E-3</v>
      </c>
      <c r="U27" s="61">
        <f t="shared" si="2"/>
        <v>7.0312066391294481E-3</v>
      </c>
    </row>
    <row r="28" spans="1:21" x14ac:dyDescent="0.25">
      <c r="A28" s="62" t="s">
        <v>46</v>
      </c>
      <c r="B28" s="63" t="s">
        <v>47</v>
      </c>
      <c r="C28" s="23">
        <v>519</v>
      </c>
      <c r="D28" s="21">
        <v>233</v>
      </c>
      <c r="E28" s="72">
        <v>145</v>
      </c>
      <c r="F28" s="64">
        <f t="shared" si="3"/>
        <v>2.2274678111587982</v>
      </c>
      <c r="G28" s="65">
        <f t="shared" si="12"/>
        <v>3.579310344827586</v>
      </c>
      <c r="H28" s="65">
        <f t="shared" si="13"/>
        <v>2.823614453010741</v>
      </c>
      <c r="I28" s="23">
        <v>519</v>
      </c>
      <c r="J28" s="65">
        <f t="shared" si="0"/>
        <v>9.9949928744752139E-3</v>
      </c>
      <c r="K28" s="65">
        <v>9.9949928744752139E-3</v>
      </c>
      <c r="L28" s="23">
        <v>519</v>
      </c>
      <c r="M28" s="23">
        <v>53674</v>
      </c>
      <c r="N28" s="65">
        <f t="shared" si="14"/>
        <v>103.41811175337187</v>
      </c>
      <c r="O28" s="22">
        <f t="shared" si="15"/>
        <v>2.368577252661068E-3</v>
      </c>
      <c r="P28" s="22">
        <f t="shared" si="1"/>
        <v>9.9949928744752139E-3</v>
      </c>
      <c r="Q28" s="22">
        <f>N28/$N$85</f>
        <v>6.1748943922687333E-3</v>
      </c>
      <c r="R28" s="24">
        <f>O28*(Ponderación!$G$9)</f>
        <v>1.7473493222396234E-4</v>
      </c>
      <c r="S28" s="24">
        <f>P28*(Ponderación!$G$10)</f>
        <v>2.8269740372447328E-3</v>
      </c>
      <c r="T28" s="24">
        <f>Q28*(Ponderación!$G$11)</f>
        <v>3.9728583204423082E-3</v>
      </c>
      <c r="U28" s="61">
        <f t="shared" si="2"/>
        <v>6.9745672899110033E-3</v>
      </c>
    </row>
    <row r="29" spans="1:21" x14ac:dyDescent="0.25">
      <c r="A29" s="62" t="s">
        <v>68</v>
      </c>
      <c r="B29" s="63" t="s">
        <v>69</v>
      </c>
      <c r="C29" s="23">
        <v>397</v>
      </c>
      <c r="D29" s="21">
        <v>41</v>
      </c>
      <c r="E29" s="72">
        <v>91</v>
      </c>
      <c r="F29" s="64">
        <f t="shared" si="3"/>
        <v>9.6829268292682933</v>
      </c>
      <c r="G29" s="65">
        <f t="shared" si="12"/>
        <v>4.3626373626373622</v>
      </c>
      <c r="H29" s="65">
        <f t="shared" si="13"/>
        <v>6.4994690833213129</v>
      </c>
      <c r="I29" s="23">
        <v>397</v>
      </c>
      <c r="J29" s="65">
        <f t="shared" si="0"/>
        <v>7.6454955128452025E-3</v>
      </c>
      <c r="K29" s="65">
        <v>7.6454955128452025E-3</v>
      </c>
      <c r="L29" s="23">
        <v>397</v>
      </c>
      <c r="M29" s="23">
        <v>45010</v>
      </c>
      <c r="N29" s="65">
        <f t="shared" si="14"/>
        <v>113.37531486146096</v>
      </c>
      <c r="O29" s="22">
        <f t="shared" si="15"/>
        <v>5.4520526372550714E-3</v>
      </c>
      <c r="P29" s="22">
        <f t="shared" si="1"/>
        <v>7.6454955128452025E-3</v>
      </c>
      <c r="Q29" s="22">
        <f>N29/$N$85</f>
        <v>6.7694196315367522E-3</v>
      </c>
      <c r="R29" s="24">
        <f>O29*(Ponderación!$G$9)</f>
        <v>4.0220940523765203E-4</v>
      </c>
      <c r="S29" s="24">
        <f>P29*(Ponderación!$G$10)</f>
        <v>2.1624444947710192E-3</v>
      </c>
      <c r="T29" s="24">
        <f>Q29*(Ponderación!$G$11)</f>
        <v>4.3553692418430365E-3</v>
      </c>
      <c r="U29" s="61">
        <f t="shared" si="2"/>
        <v>6.9200231418517083E-3</v>
      </c>
    </row>
    <row r="30" spans="1:21" x14ac:dyDescent="0.25">
      <c r="A30" s="62" t="s">
        <v>22</v>
      </c>
      <c r="B30" s="63" t="s">
        <v>23</v>
      </c>
      <c r="C30" s="23">
        <v>1148</v>
      </c>
      <c r="D30" s="21">
        <v>108</v>
      </c>
      <c r="E30" s="72">
        <v>121</v>
      </c>
      <c r="F30" s="64">
        <f t="shared" si="3"/>
        <v>10.62962962962963</v>
      </c>
      <c r="G30" s="65">
        <f t="shared" si="12"/>
        <v>9.4876033057851235</v>
      </c>
      <c r="H30" s="65">
        <f t="shared" si="13"/>
        <v>10.042395591358945</v>
      </c>
      <c r="I30" s="23">
        <v>1148</v>
      </c>
      <c r="J30" s="65">
        <f t="shared" si="0"/>
        <v>2.2108385009436505E-2</v>
      </c>
      <c r="K30" s="65">
        <v>2.2108385009436505E-2</v>
      </c>
      <c r="L30" s="23">
        <v>1148</v>
      </c>
      <c r="M30" s="23">
        <v>175481</v>
      </c>
      <c r="N30" s="65">
        <f t="shared" si="14"/>
        <v>152.85801393728224</v>
      </c>
      <c r="O30" s="22">
        <f t="shared" si="15"/>
        <v>8.4240218187557597E-3</v>
      </c>
      <c r="P30" s="22">
        <f t="shared" si="1"/>
        <v>2.2108385009436505E-2</v>
      </c>
      <c r="Q30" s="24" t="s">
        <v>247</v>
      </c>
      <c r="R30" s="24">
        <f>O30*(Ponderación!$G$9)</f>
        <v>6.2145783081371997E-4</v>
      </c>
      <c r="S30" s="24">
        <f>P30*(Ponderación!$G$10)</f>
        <v>6.2531140554083877E-3</v>
      </c>
      <c r="T30" s="24" t="s">
        <v>247</v>
      </c>
      <c r="U30" s="61">
        <f t="shared" si="2"/>
        <v>6.8745718862221073E-3</v>
      </c>
    </row>
    <row r="31" spans="1:21" x14ac:dyDescent="0.25">
      <c r="A31" s="62" t="s">
        <v>40</v>
      </c>
      <c r="B31" s="63" t="s">
        <v>41</v>
      </c>
      <c r="C31" s="23">
        <v>576</v>
      </c>
      <c r="D31" s="21">
        <v>518</v>
      </c>
      <c r="E31" s="72">
        <v>487</v>
      </c>
      <c r="F31" s="64">
        <f t="shared" si="3"/>
        <v>1.111969111969112</v>
      </c>
      <c r="G31" s="65">
        <f t="shared" si="12"/>
        <v>1.1827515400410678</v>
      </c>
      <c r="H31" s="65">
        <f t="shared" si="13"/>
        <v>1.1468143614637749</v>
      </c>
      <c r="I31" s="23">
        <v>576</v>
      </c>
      <c r="J31" s="65">
        <f t="shared" si="0"/>
        <v>1.1092708854908909E-2</v>
      </c>
      <c r="K31" s="65">
        <v>1.1092708854908909E-2</v>
      </c>
      <c r="L31" s="23">
        <v>576</v>
      </c>
      <c r="M31" s="23">
        <v>51533</v>
      </c>
      <c r="N31" s="65">
        <f t="shared" si="14"/>
        <v>89.467013888888886</v>
      </c>
      <c r="O31" s="22">
        <f t="shared" si="15"/>
        <v>9.6200046245399791E-4</v>
      </c>
      <c r="P31" s="22">
        <f t="shared" si="1"/>
        <v>1.1092708854908909E-2</v>
      </c>
      <c r="Q31" s="22">
        <f>N31/$N$85</f>
        <v>5.3419014618347705E-3</v>
      </c>
      <c r="R31" s="24">
        <f>O31*(Ponderación!$G$9)</f>
        <v>7.0968800117229418E-5</v>
      </c>
      <c r="S31" s="24">
        <f>P31*(Ponderación!$G$10)</f>
        <v>3.1374509546299926E-3</v>
      </c>
      <c r="T31" s="24">
        <f>Q31*(Ponderación!$G$11)</f>
        <v>3.4369199408827043E-3</v>
      </c>
      <c r="U31" s="61">
        <f t="shared" si="2"/>
        <v>6.6453396956299262E-3</v>
      </c>
    </row>
    <row r="32" spans="1:21" x14ac:dyDescent="0.25">
      <c r="A32" s="62" t="s">
        <v>80</v>
      </c>
      <c r="B32" s="63" t="s">
        <v>81</v>
      </c>
      <c r="C32" s="23">
        <v>265</v>
      </c>
      <c r="D32" s="21">
        <v>130</v>
      </c>
      <c r="E32" s="72">
        <v>61</v>
      </c>
      <c r="F32" s="64">
        <f t="shared" si="3"/>
        <v>2.0384615384615383</v>
      </c>
      <c r="G32" s="65">
        <f t="shared" si="12"/>
        <v>4.3442622950819674</v>
      </c>
      <c r="H32" s="65">
        <f t="shared" si="13"/>
        <v>2.9758379662732382</v>
      </c>
      <c r="I32" s="23">
        <v>265</v>
      </c>
      <c r="J32" s="65">
        <f t="shared" si="0"/>
        <v>5.1034164002619108E-3</v>
      </c>
      <c r="K32" s="65">
        <v>5.1034164002619108E-3</v>
      </c>
      <c r="L32" s="23">
        <v>265</v>
      </c>
      <c r="M32" s="23">
        <v>28964</v>
      </c>
      <c r="N32" s="65">
        <f t="shared" si="14"/>
        <v>109.29811320754717</v>
      </c>
      <c r="O32" s="22">
        <f t="shared" si="15"/>
        <v>2.4962693143195762E-3</v>
      </c>
      <c r="P32" s="22">
        <f t="shared" si="1"/>
        <v>5.1034164002619108E-3</v>
      </c>
      <c r="Q32" s="22">
        <f>N32/$N$85</f>
        <v>6.5259778474811639E-3</v>
      </c>
      <c r="R32" s="24">
        <f>O32*(Ponderación!$G$9)</f>
        <v>1.8415504453584488E-4</v>
      </c>
      <c r="S32" s="24">
        <f>P32*(Ponderación!$G$10)</f>
        <v>1.4434453176683125E-3</v>
      </c>
      <c r="T32" s="24">
        <f>Q32*(Ponderación!$G$11)</f>
        <v>4.1987415076846198E-3</v>
      </c>
      <c r="U32" s="61">
        <f t="shared" si="2"/>
        <v>5.826341869888777E-3</v>
      </c>
    </row>
    <row r="33" spans="1:21" x14ac:dyDescent="0.25">
      <c r="A33" s="62" t="s">
        <v>42</v>
      </c>
      <c r="B33" s="63" t="s">
        <v>43</v>
      </c>
      <c r="C33" s="23">
        <v>569</v>
      </c>
      <c r="D33" s="21">
        <v>89</v>
      </c>
      <c r="E33" s="72">
        <v>48</v>
      </c>
      <c r="F33" s="64">
        <f t="shared" si="3"/>
        <v>6.393258426966292</v>
      </c>
      <c r="G33" s="65">
        <f t="shared" si="12"/>
        <v>11.854166666666666</v>
      </c>
      <c r="H33" s="65">
        <f t="shared" si="13"/>
        <v>8.7055586228759374</v>
      </c>
      <c r="I33" s="23">
        <v>569</v>
      </c>
      <c r="J33" s="65">
        <f t="shared" si="0"/>
        <v>1.0957901629241613E-2</v>
      </c>
      <c r="K33" s="65">
        <v>1.0957901629241613E-2</v>
      </c>
      <c r="L33" s="23">
        <v>569</v>
      </c>
      <c r="M33" s="23">
        <v>20832</v>
      </c>
      <c r="N33" s="65">
        <f t="shared" si="14"/>
        <v>36.611599297012305</v>
      </c>
      <c r="O33" s="22">
        <f t="shared" si="15"/>
        <v>7.302621681888991E-3</v>
      </c>
      <c r="P33" s="22">
        <f t="shared" si="1"/>
        <v>1.0957901629241613E-2</v>
      </c>
      <c r="Q33" s="22">
        <f>N33/$N$85</f>
        <v>2.1860074155119181E-3</v>
      </c>
      <c r="R33" s="24">
        <f>O33*(Ponderación!$G$9)</f>
        <v>5.3872978101453695E-4</v>
      </c>
      <c r="S33" s="24">
        <f>P33*(Ponderación!$G$10)</f>
        <v>3.0993222103896973E-3</v>
      </c>
      <c r="T33" s="24">
        <f>Q33*(Ponderación!$G$11)</f>
        <v>1.4064528391187986E-3</v>
      </c>
      <c r="U33" s="61">
        <f t="shared" si="2"/>
        <v>5.0445048305230323E-3</v>
      </c>
    </row>
    <row r="34" spans="1:21" x14ac:dyDescent="0.25">
      <c r="A34" s="62" t="s">
        <v>120</v>
      </c>
      <c r="B34" s="63" t="s">
        <v>121</v>
      </c>
      <c r="C34" s="23">
        <v>145</v>
      </c>
      <c r="D34" s="21">
        <v>29</v>
      </c>
      <c r="E34" s="72">
        <v>58</v>
      </c>
      <c r="F34" s="64">
        <f t="shared" si="3"/>
        <v>5</v>
      </c>
      <c r="G34" s="65">
        <f t="shared" si="12"/>
        <v>2.5</v>
      </c>
      <c r="H34" s="65">
        <f t="shared" si="13"/>
        <v>3.5355339059327378</v>
      </c>
      <c r="I34" s="23">
        <v>145</v>
      </c>
      <c r="J34" s="65">
        <f t="shared" si="0"/>
        <v>2.7924353888225551E-3</v>
      </c>
      <c r="K34" s="65">
        <v>2.7924353888225551E-3</v>
      </c>
      <c r="L34" s="23">
        <v>145</v>
      </c>
      <c r="M34" s="23">
        <v>14095</v>
      </c>
      <c r="N34" s="65">
        <f t="shared" si="14"/>
        <v>97.206896551724142</v>
      </c>
      <c r="O34" s="22">
        <f t="shared" si="15"/>
        <v>2.9657679279389794E-3</v>
      </c>
      <c r="P34" s="22">
        <f t="shared" si="1"/>
        <v>2.7924353888225551E-3</v>
      </c>
      <c r="Q34" s="22">
        <f>N34/$N$85</f>
        <v>5.8040348081245816E-3</v>
      </c>
      <c r="R34" s="24">
        <f>O34*(Ponderación!$G$9)</f>
        <v>2.1879094604079357E-4</v>
      </c>
      <c r="S34" s="24">
        <f>P34*(Ponderación!$G$10)</f>
        <v>7.8980970212039745E-4</v>
      </c>
      <c r="T34" s="24">
        <f>Q34*(Ponderación!$G$11)</f>
        <v>3.7342513919695554E-3</v>
      </c>
      <c r="U34" s="61">
        <f t="shared" si="2"/>
        <v>4.7428520401307465E-3</v>
      </c>
    </row>
    <row r="35" spans="1:21" x14ac:dyDescent="0.25">
      <c r="A35" s="62" t="s">
        <v>28</v>
      </c>
      <c r="B35" s="63" t="s">
        <v>29</v>
      </c>
      <c r="C35" s="23">
        <v>726</v>
      </c>
      <c r="D35" s="21">
        <v>138</v>
      </c>
      <c r="E35" s="72">
        <v>93</v>
      </c>
      <c r="F35" s="64">
        <f t="shared" si="3"/>
        <v>5.2608695652173916</v>
      </c>
      <c r="G35" s="65">
        <f t="shared" si="12"/>
        <v>7.806451612903226</v>
      </c>
      <c r="H35" s="65">
        <f t="shared" si="13"/>
        <v>6.4084884101217501</v>
      </c>
      <c r="I35" s="23">
        <v>726</v>
      </c>
      <c r="J35" s="65">
        <f t="shared" si="0"/>
        <v>1.3981435119208104E-2</v>
      </c>
      <c r="K35" s="65">
        <v>1.3981435119208104E-2</v>
      </c>
      <c r="L35" s="23">
        <v>726</v>
      </c>
      <c r="M35" s="23">
        <v>72010</v>
      </c>
      <c r="N35" s="65">
        <f t="shared" si="14"/>
        <v>99.187327823691462</v>
      </c>
      <c r="O35" s="22">
        <f t="shared" si="15"/>
        <v>5.3757338775382484E-3</v>
      </c>
      <c r="P35" s="22">
        <f t="shared" si="1"/>
        <v>1.3981435119208104E-2</v>
      </c>
      <c r="Q35" s="24" t="s">
        <v>247</v>
      </c>
      <c r="R35" s="24">
        <f>O35*(Ponderación!$G$9)</f>
        <v>3.9657920960373144E-4</v>
      </c>
      <c r="S35" s="24">
        <f>P35*(Ponderación!$G$10)</f>
        <v>3.9544954740648869E-3</v>
      </c>
      <c r="T35" s="24" t="s">
        <v>247</v>
      </c>
      <c r="U35" s="61">
        <f t="shared" si="2"/>
        <v>4.3510746836686182E-3</v>
      </c>
    </row>
    <row r="36" spans="1:21" x14ac:dyDescent="0.25">
      <c r="A36" s="62" t="s">
        <v>36</v>
      </c>
      <c r="B36" s="63" t="s">
        <v>37</v>
      </c>
      <c r="C36" s="23">
        <v>621</v>
      </c>
      <c r="D36" s="21">
        <v>91</v>
      </c>
      <c r="E36" s="72">
        <v>31</v>
      </c>
      <c r="F36" s="64">
        <f t="shared" si="3"/>
        <v>6.8241758241758239</v>
      </c>
      <c r="G36" s="65">
        <f t="shared" si="12"/>
        <v>20.032258064516128</v>
      </c>
      <c r="H36" s="65">
        <f t="shared" si="13"/>
        <v>11.692033663461723</v>
      </c>
      <c r="I36" s="23">
        <v>621</v>
      </c>
      <c r="J36" s="65">
        <f t="shared" ref="J36:J67" si="16">I36/$I$85</f>
        <v>1.1959326734198668E-2</v>
      </c>
      <c r="K36" s="65">
        <v>1.1959326734198668E-2</v>
      </c>
      <c r="L36" s="23">
        <v>621</v>
      </c>
      <c r="M36" s="23">
        <v>48238</v>
      </c>
      <c r="N36" s="65">
        <f t="shared" si="14"/>
        <v>77.677938808373597</v>
      </c>
      <c r="O36" s="22">
        <f t="shared" si="15"/>
        <v>9.8078138618018854E-3</v>
      </c>
      <c r="P36" s="22">
        <f t="shared" ref="P36:P67" si="17">K36</f>
        <v>1.1959326734198668E-2</v>
      </c>
      <c r="Q36" s="24" t="s">
        <v>247</v>
      </c>
      <c r="R36" s="24">
        <f>O36*(Ponderación!$G$9)</f>
        <v>7.2354308413702503E-4</v>
      </c>
      <c r="S36" s="24">
        <f>P36*(Ponderación!$G$10)</f>
        <v>3.382564310460461E-3</v>
      </c>
      <c r="T36" s="24" t="s">
        <v>247</v>
      </c>
      <c r="U36" s="61">
        <f t="shared" ref="U36:U67" si="18">SUMIF(R36:T36,"&gt;=0")</f>
        <v>4.1061073945974861E-3</v>
      </c>
    </row>
    <row r="37" spans="1:21" x14ac:dyDescent="0.25">
      <c r="A37" s="62" t="s">
        <v>32</v>
      </c>
      <c r="B37" s="63" t="s">
        <v>33</v>
      </c>
      <c r="C37" s="23">
        <v>671</v>
      </c>
      <c r="D37" s="21">
        <v>149</v>
      </c>
      <c r="E37" s="72">
        <v>68</v>
      </c>
      <c r="F37" s="64">
        <f t="shared" ref="F37:F60" si="19">C37/D37</f>
        <v>4.5033557046979862</v>
      </c>
      <c r="G37" s="65">
        <f t="shared" si="12"/>
        <v>9.867647058823529</v>
      </c>
      <c r="H37" s="65">
        <f t="shared" si="13"/>
        <v>6.6661476637034713</v>
      </c>
      <c r="I37" s="23">
        <v>671</v>
      </c>
      <c r="J37" s="65">
        <f t="shared" si="16"/>
        <v>1.2922235488965065E-2</v>
      </c>
      <c r="K37" s="65">
        <v>1.2922235488965065E-2</v>
      </c>
      <c r="L37" s="23">
        <v>671</v>
      </c>
      <c r="M37" s="23">
        <v>87982</v>
      </c>
      <c r="N37" s="65">
        <f t="shared" si="14"/>
        <v>131.12071535022355</v>
      </c>
      <c r="O37" s="22">
        <f t="shared" si="15"/>
        <v>5.5918702719105623E-3</v>
      </c>
      <c r="P37" s="22">
        <f t="shared" si="17"/>
        <v>1.2922235488965065E-2</v>
      </c>
      <c r="Q37" s="24" t="s">
        <v>247</v>
      </c>
      <c r="R37" s="24">
        <f>O37*(Ponderación!$G$9)</f>
        <v>4.1252404660634454E-4</v>
      </c>
      <c r="S37" s="24">
        <f>P37*(Ponderación!$G$10)</f>
        <v>3.6549124836054254E-3</v>
      </c>
      <c r="T37" s="24" t="s">
        <v>247</v>
      </c>
      <c r="U37" s="61">
        <f t="shared" si="18"/>
        <v>4.0674365302117701E-3</v>
      </c>
    </row>
    <row r="38" spans="1:21" x14ac:dyDescent="0.25">
      <c r="A38" s="62" t="s">
        <v>30</v>
      </c>
      <c r="B38" s="63" t="s">
        <v>31</v>
      </c>
      <c r="C38" s="23">
        <v>661</v>
      </c>
      <c r="D38" s="21">
        <v>96</v>
      </c>
      <c r="E38" s="72">
        <v>80</v>
      </c>
      <c r="F38" s="64">
        <f t="shared" si="19"/>
        <v>6.885416666666667</v>
      </c>
      <c r="G38" s="65">
        <f t="shared" si="12"/>
        <v>8.2624999999999993</v>
      </c>
      <c r="H38" s="65">
        <f t="shared" si="13"/>
        <v>7.5425960523107252</v>
      </c>
      <c r="I38" s="23">
        <v>661</v>
      </c>
      <c r="J38" s="65">
        <f t="shared" si="16"/>
        <v>1.2729653738011786E-2</v>
      </c>
      <c r="K38" s="65">
        <v>1.2729653738011786E-2</v>
      </c>
      <c r="L38" s="23">
        <v>661</v>
      </c>
      <c r="M38" s="23">
        <v>111799</v>
      </c>
      <c r="N38" s="65">
        <f t="shared" si="14"/>
        <v>169.13615733736762</v>
      </c>
      <c r="O38" s="22">
        <f t="shared" si="15"/>
        <v>6.3270753613210795E-3</v>
      </c>
      <c r="P38" s="22">
        <f t="shared" si="17"/>
        <v>1.2729653738011786E-2</v>
      </c>
      <c r="Q38" s="24" t="s">
        <v>247</v>
      </c>
      <c r="R38" s="24">
        <f>O38*(Ponderación!$G$9)</f>
        <v>4.6676167441625824E-4</v>
      </c>
      <c r="S38" s="24">
        <f>P38*(Ponderación!$G$10)</f>
        <v>3.6004428489764323E-3</v>
      </c>
      <c r="T38" s="24" t="s">
        <v>247</v>
      </c>
      <c r="U38" s="61">
        <f t="shared" si="18"/>
        <v>4.0672045233926908E-3</v>
      </c>
    </row>
    <row r="39" spans="1:21" x14ac:dyDescent="0.25">
      <c r="A39" s="62" t="s">
        <v>34</v>
      </c>
      <c r="B39" s="63" t="s">
        <v>35</v>
      </c>
      <c r="C39" s="23">
        <v>608</v>
      </c>
      <c r="D39" s="21">
        <v>118</v>
      </c>
      <c r="E39" s="72">
        <v>69</v>
      </c>
      <c r="F39" s="64">
        <f t="shared" si="19"/>
        <v>5.1525423728813555</v>
      </c>
      <c r="G39" s="65">
        <f t="shared" si="12"/>
        <v>8.8115942028985508</v>
      </c>
      <c r="H39" s="65">
        <f t="shared" si="13"/>
        <v>6.7381089708515765</v>
      </c>
      <c r="I39" s="23">
        <v>608</v>
      </c>
      <c r="J39" s="65">
        <f t="shared" si="16"/>
        <v>1.1708970457959404E-2</v>
      </c>
      <c r="K39" s="65">
        <v>1.1708970457959404E-2</v>
      </c>
      <c r="L39" s="23">
        <v>608</v>
      </c>
      <c r="M39" s="23">
        <v>112228</v>
      </c>
      <c r="N39" s="65">
        <f t="shared" si="14"/>
        <v>184.58552631578948</v>
      </c>
      <c r="O39" s="22">
        <f t="shared" si="15"/>
        <v>5.6522347154347192E-3</v>
      </c>
      <c r="P39" s="22">
        <f t="shared" si="17"/>
        <v>1.1708970457959404E-2</v>
      </c>
      <c r="Q39" s="24" t="s">
        <v>247</v>
      </c>
      <c r="R39" s="24">
        <f>O39*(Ponderación!$G$9)</f>
        <v>4.169772587344609E-4</v>
      </c>
      <c r="S39" s="24">
        <f>P39*(Ponderación!$G$10)</f>
        <v>3.31175378544277E-3</v>
      </c>
      <c r="T39" s="24" t="s">
        <v>247</v>
      </c>
      <c r="U39" s="61">
        <f t="shared" si="18"/>
        <v>3.7287310441772308E-3</v>
      </c>
    </row>
    <row r="40" spans="1:21" x14ac:dyDescent="0.25">
      <c r="A40" s="62" t="s">
        <v>240</v>
      </c>
      <c r="B40" s="63" t="s">
        <v>241</v>
      </c>
      <c r="C40" s="23">
        <v>494</v>
      </c>
      <c r="D40" s="21">
        <v>28</v>
      </c>
      <c r="E40" s="72">
        <v>52</v>
      </c>
      <c r="F40" s="64">
        <f t="shared" si="19"/>
        <v>17.642857142857142</v>
      </c>
      <c r="G40" s="65">
        <f t="shared" si="12"/>
        <v>9.5</v>
      </c>
      <c r="H40" s="65">
        <f t="shared" si="13"/>
        <v>12.946317733515691</v>
      </c>
      <c r="I40" s="23">
        <v>494</v>
      </c>
      <c r="J40" s="65">
        <f t="shared" si="16"/>
        <v>9.5135384970920153E-3</v>
      </c>
      <c r="K40" s="65">
        <v>9.5135384970920153E-3</v>
      </c>
      <c r="L40" s="23">
        <v>494</v>
      </c>
      <c r="M40" s="23">
        <v>1203</v>
      </c>
      <c r="N40" s="65">
        <f t="shared" si="14"/>
        <v>2.4352226720647772</v>
      </c>
      <c r="O40" s="22">
        <f t="shared" si="15"/>
        <v>1.085996484280328E-2</v>
      </c>
      <c r="P40" s="22">
        <f t="shared" si="17"/>
        <v>9.5135384970920153E-3</v>
      </c>
      <c r="Q40" s="22">
        <f>N40/$N$85</f>
        <v>1.4540241130604664E-4</v>
      </c>
      <c r="R40" s="24">
        <f>O40*(Ponderación!$G$9)</f>
        <v>8.0116247786720784E-4</v>
      </c>
      <c r="S40" s="24">
        <f>P40*(Ponderación!$G$10)</f>
        <v>2.6907999506722504E-3</v>
      </c>
      <c r="T40" s="24">
        <f>Q40*(Ponderación!$G$11)</f>
        <v>9.3550292988470274E-5</v>
      </c>
      <c r="U40" s="61">
        <f t="shared" si="18"/>
        <v>3.5855127215279285E-3</v>
      </c>
    </row>
    <row r="41" spans="1:21" x14ac:dyDescent="0.25">
      <c r="A41" s="62" t="s">
        <v>52</v>
      </c>
      <c r="B41" s="63" t="s">
        <v>53</v>
      </c>
      <c r="C41" s="23">
        <v>538</v>
      </c>
      <c r="D41" s="21">
        <v>327</v>
      </c>
      <c r="E41" s="72">
        <v>306</v>
      </c>
      <c r="F41" s="64">
        <f t="shared" si="19"/>
        <v>1.6452599388379205</v>
      </c>
      <c r="G41" s="65">
        <f t="shared" si="12"/>
        <v>1.7581699346405228</v>
      </c>
      <c r="H41" s="65">
        <f t="shared" si="13"/>
        <v>1.7007782216189558</v>
      </c>
      <c r="I41" s="23">
        <v>538</v>
      </c>
      <c r="J41" s="65">
        <f t="shared" si="16"/>
        <v>1.0360898201286446E-2</v>
      </c>
      <c r="K41" s="65">
        <v>1.0360898201286446E-2</v>
      </c>
      <c r="L41" s="23">
        <v>538</v>
      </c>
      <c r="M41" s="23">
        <v>5120</v>
      </c>
      <c r="N41" s="65">
        <f t="shared" si="14"/>
        <v>9.5167286245353164</v>
      </c>
      <c r="O41" s="22">
        <f t="shared" si="15"/>
        <v>1.4266907449962255E-3</v>
      </c>
      <c r="P41" s="22">
        <f t="shared" si="17"/>
        <v>1.0360898201286446E-2</v>
      </c>
      <c r="Q41" s="22">
        <f>N41/$N$85</f>
        <v>5.6822536420435537E-4</v>
      </c>
      <c r="R41" s="24">
        <f>O41*(Ponderación!$G$9)</f>
        <v>1.0524998091212454E-4</v>
      </c>
      <c r="S41" s="24">
        <f>P41*(Ponderación!$G$10)</f>
        <v>2.9304663430398197E-3</v>
      </c>
      <c r="T41" s="24">
        <f>Q41*(Ponderación!$G$11)</f>
        <v>3.6558987452353951E-4</v>
      </c>
      <c r="U41" s="61">
        <f t="shared" si="18"/>
        <v>3.4013061984754837E-3</v>
      </c>
    </row>
    <row r="42" spans="1:21" x14ac:dyDescent="0.25">
      <c r="A42" s="62" t="s">
        <v>54</v>
      </c>
      <c r="B42" s="63" t="s">
        <v>55</v>
      </c>
      <c r="C42" s="23">
        <v>515</v>
      </c>
      <c r="D42" s="21">
        <v>81</v>
      </c>
      <c r="E42" s="72">
        <v>62</v>
      </c>
      <c r="F42" s="64">
        <f t="shared" si="19"/>
        <v>6.3580246913580245</v>
      </c>
      <c r="G42" s="65">
        <f t="shared" si="12"/>
        <v>8.306451612903226</v>
      </c>
      <c r="H42" s="65">
        <f t="shared" si="13"/>
        <v>7.2672294894553451</v>
      </c>
      <c r="I42" s="23">
        <v>515</v>
      </c>
      <c r="J42" s="65">
        <f t="shared" si="16"/>
        <v>9.9179601740939025E-3</v>
      </c>
      <c r="K42" s="65">
        <v>9.9179601740939025E-3</v>
      </c>
      <c r="L42" s="23">
        <v>515</v>
      </c>
      <c r="M42" s="23">
        <v>90220</v>
      </c>
      <c r="N42" s="65">
        <f t="shared" si="14"/>
        <v>175.18446601941747</v>
      </c>
      <c r="O42" s="22">
        <f t="shared" si="15"/>
        <v>6.096085264132964E-3</v>
      </c>
      <c r="P42" s="22">
        <f t="shared" si="17"/>
        <v>9.9179601740939025E-3</v>
      </c>
      <c r="Q42" s="24" t="s">
        <v>247</v>
      </c>
      <c r="R42" s="24">
        <f>O42*(Ponderación!$G$9)</f>
        <v>4.497210484745772E-4</v>
      </c>
      <c r="S42" s="24">
        <f>P42*(Ponderación!$G$10)</f>
        <v>2.8051861833931356E-3</v>
      </c>
      <c r="T42" s="24" t="s">
        <v>247</v>
      </c>
      <c r="U42" s="61">
        <f t="shared" si="18"/>
        <v>3.254907231867713E-3</v>
      </c>
    </row>
    <row r="43" spans="1:21" x14ac:dyDescent="0.25">
      <c r="A43" s="62" t="s">
        <v>44</v>
      </c>
      <c r="B43" s="63" t="s">
        <v>45</v>
      </c>
      <c r="C43" s="23">
        <v>533</v>
      </c>
      <c r="D43" s="21">
        <v>93</v>
      </c>
      <c r="E43" s="72">
        <v>115</v>
      </c>
      <c r="F43" s="64">
        <f t="shared" si="19"/>
        <v>5.731182795698925</v>
      </c>
      <c r="G43" s="65">
        <f t="shared" si="12"/>
        <v>4.6347826086956525</v>
      </c>
      <c r="H43" s="65">
        <f t="shared" si="13"/>
        <v>5.1539098118575097</v>
      </c>
      <c r="I43" s="23">
        <v>533</v>
      </c>
      <c r="J43" s="65">
        <f t="shared" si="16"/>
        <v>1.0264607325809806E-2</v>
      </c>
      <c r="K43" s="65">
        <v>1.0264607325809806E-2</v>
      </c>
      <c r="L43" s="23">
        <v>533</v>
      </c>
      <c r="M43" s="23">
        <v>78970</v>
      </c>
      <c r="N43" s="65">
        <f t="shared" si="14"/>
        <v>148.16135084427768</v>
      </c>
      <c r="O43" s="22">
        <f t="shared" si="15"/>
        <v>4.3233358327713399E-3</v>
      </c>
      <c r="P43" s="22">
        <f t="shared" si="17"/>
        <v>1.0264607325809806E-2</v>
      </c>
      <c r="Q43" s="24" t="s">
        <v>247</v>
      </c>
      <c r="R43" s="24">
        <f>O43*(Ponderación!$G$9)</f>
        <v>3.1894158945924291E-4</v>
      </c>
      <c r="S43" s="24">
        <f>P43*(Ponderación!$G$10)</f>
        <v>2.9032315257253231E-3</v>
      </c>
      <c r="T43" s="24" t="s">
        <v>247</v>
      </c>
      <c r="U43" s="61">
        <f t="shared" si="18"/>
        <v>3.2221731151845659E-3</v>
      </c>
    </row>
    <row r="44" spans="1:21" x14ac:dyDescent="0.25">
      <c r="A44" s="62" t="s">
        <v>50</v>
      </c>
      <c r="B44" s="63" t="s">
        <v>51</v>
      </c>
      <c r="C44" s="23">
        <v>490</v>
      </c>
      <c r="D44" s="21">
        <v>81</v>
      </c>
      <c r="E44" s="72">
        <v>46</v>
      </c>
      <c r="F44" s="64">
        <f t="shared" si="19"/>
        <v>6.0493827160493829</v>
      </c>
      <c r="G44" s="65">
        <f t="shared" si="12"/>
        <v>10.652173913043478</v>
      </c>
      <c r="H44" s="65">
        <f t="shared" si="13"/>
        <v>8.0273953906555118</v>
      </c>
      <c r="I44" s="23">
        <v>490</v>
      </c>
      <c r="J44" s="65">
        <f t="shared" si="16"/>
        <v>9.4365057967107039E-3</v>
      </c>
      <c r="K44" s="65">
        <v>9.4365057967107039E-3</v>
      </c>
      <c r="L44" s="23">
        <v>490</v>
      </c>
      <c r="M44" s="23">
        <v>62209</v>
      </c>
      <c r="N44" s="65">
        <f t="shared" si="14"/>
        <v>126.95714285714286</v>
      </c>
      <c r="O44" s="22">
        <f t="shared" si="15"/>
        <v>6.7337472720999094E-3</v>
      </c>
      <c r="P44" s="22">
        <f t="shared" si="17"/>
        <v>9.4365057967107039E-3</v>
      </c>
      <c r="Q44" s="24" t="s">
        <v>247</v>
      </c>
      <c r="R44" s="24">
        <f>O44*(Ponderación!$G$9)</f>
        <v>4.9676271773772612E-4</v>
      </c>
      <c r="S44" s="24">
        <f>P44*(Ponderación!$G$10)</f>
        <v>2.6690120968206536E-3</v>
      </c>
      <c r="T44" s="24" t="s">
        <v>247</v>
      </c>
      <c r="U44" s="61">
        <f t="shared" si="18"/>
        <v>3.1657748145583796E-3</v>
      </c>
    </row>
    <row r="45" spans="1:21" x14ac:dyDescent="0.25">
      <c r="A45" s="62" t="s">
        <v>38</v>
      </c>
      <c r="B45" s="63" t="s">
        <v>39</v>
      </c>
      <c r="C45" s="23">
        <v>577</v>
      </c>
      <c r="D45" s="21">
        <v>23</v>
      </c>
      <c r="E45" s="72">
        <v>0</v>
      </c>
      <c r="F45" s="64">
        <f t="shared" si="19"/>
        <v>25.086956521739129</v>
      </c>
      <c r="G45" s="65" t="s">
        <v>247</v>
      </c>
      <c r="H45" s="65" t="s">
        <v>247</v>
      </c>
      <c r="I45" s="23">
        <v>577</v>
      </c>
      <c r="J45" s="65">
        <f t="shared" si="16"/>
        <v>1.1111967030004237E-2</v>
      </c>
      <c r="K45" s="65">
        <v>1.1111967030004237E-2</v>
      </c>
      <c r="L45" s="23">
        <v>577</v>
      </c>
      <c r="M45" s="23" t="s">
        <v>246</v>
      </c>
      <c r="N45" s="24" t="s">
        <v>247</v>
      </c>
      <c r="O45" s="24" t="s">
        <v>247</v>
      </c>
      <c r="P45" s="22">
        <f t="shared" si="17"/>
        <v>1.1111967030004237E-2</v>
      </c>
      <c r="Q45" s="24" t="s">
        <v>247</v>
      </c>
      <c r="R45" s="24" t="s">
        <v>247</v>
      </c>
      <c r="S45" s="24">
        <f>P45*(Ponderación!$G$10)</f>
        <v>3.142897918092892E-3</v>
      </c>
      <c r="T45" s="24" t="s">
        <v>247</v>
      </c>
      <c r="U45" s="61">
        <f t="shared" si="18"/>
        <v>3.142897918092892E-3</v>
      </c>
    </row>
    <row r="46" spans="1:21" x14ac:dyDescent="0.25">
      <c r="A46" s="62" t="s">
        <v>58</v>
      </c>
      <c r="B46" s="63" t="s">
        <v>59</v>
      </c>
      <c r="C46" s="23">
        <v>455</v>
      </c>
      <c r="D46" s="21">
        <v>68</v>
      </c>
      <c r="E46" s="72">
        <v>60</v>
      </c>
      <c r="F46" s="64">
        <f t="shared" si="19"/>
        <v>6.6911764705882355</v>
      </c>
      <c r="G46" s="65">
        <f>C46/E46</f>
        <v>7.583333333333333</v>
      </c>
      <c r="H46" s="65">
        <f>GEOMEAN(F46:G46)</f>
        <v>7.1233013110935754</v>
      </c>
      <c r="I46" s="23">
        <v>455</v>
      </c>
      <c r="J46" s="65">
        <f t="shared" si="16"/>
        <v>8.7624696683742242E-3</v>
      </c>
      <c r="K46" s="65">
        <v>8.7624696683742242E-3</v>
      </c>
      <c r="L46" s="23">
        <v>455</v>
      </c>
      <c r="M46" s="23" t="s">
        <v>246</v>
      </c>
      <c r="N46" s="24" t="s">
        <v>247</v>
      </c>
      <c r="O46" s="22">
        <f>H46/$H$85</f>
        <v>5.9753517096913745E-3</v>
      </c>
      <c r="P46" s="22">
        <f t="shared" si="17"/>
        <v>8.7624696683742242E-3</v>
      </c>
      <c r="Q46" s="24" t="s">
        <v>247</v>
      </c>
      <c r="R46" s="24">
        <f>O46*(Ponderación!$G$9)</f>
        <v>4.408142798949129E-4</v>
      </c>
      <c r="S46" s="24">
        <f>P46*(Ponderación!$G$10)</f>
        <v>2.478368375619178E-3</v>
      </c>
      <c r="T46" s="24" t="s">
        <v>247</v>
      </c>
      <c r="U46" s="61">
        <f t="shared" si="18"/>
        <v>2.9191826555140911E-3</v>
      </c>
    </row>
    <row r="47" spans="1:21" x14ac:dyDescent="0.25">
      <c r="A47" s="62" t="s">
        <v>242</v>
      </c>
      <c r="B47" s="63" t="s">
        <v>243</v>
      </c>
      <c r="C47" s="23">
        <v>499</v>
      </c>
      <c r="D47" s="21">
        <v>145</v>
      </c>
      <c r="E47" s="72">
        <v>420</v>
      </c>
      <c r="F47" s="64">
        <f t="shared" si="19"/>
        <v>3.4413793103448276</v>
      </c>
      <c r="G47" s="65">
        <f>C47/E47</f>
        <v>1.1880952380952381</v>
      </c>
      <c r="H47" s="65">
        <f>GEOMEAN(F47:G47)</f>
        <v>2.0220500416904037</v>
      </c>
      <c r="I47" s="23">
        <v>499</v>
      </c>
      <c r="J47" s="65">
        <f t="shared" si="16"/>
        <v>9.609829372568655E-3</v>
      </c>
      <c r="K47" s="65">
        <v>9.609829372568655E-3</v>
      </c>
      <c r="L47" s="23">
        <v>499</v>
      </c>
      <c r="M47" s="23" t="s">
        <v>246</v>
      </c>
      <c r="N47" s="24" t="s">
        <v>247</v>
      </c>
      <c r="O47" s="22">
        <f>H47/$H$85</f>
        <v>1.6961882764778566E-3</v>
      </c>
      <c r="P47" s="22">
        <f t="shared" si="17"/>
        <v>9.609829372568655E-3</v>
      </c>
      <c r="Q47" s="24" t="s">
        <v>247</v>
      </c>
      <c r="R47" s="24">
        <f>O47*(Ponderación!$G$9)</f>
        <v>1.2513138137945667E-4</v>
      </c>
      <c r="S47" s="24">
        <f>P47*(Ponderación!$G$10)</f>
        <v>2.7180347679867469E-3</v>
      </c>
      <c r="T47" s="24" t="s">
        <v>247</v>
      </c>
      <c r="U47" s="61">
        <f t="shared" si="18"/>
        <v>2.8431661493662037E-3</v>
      </c>
    </row>
    <row r="48" spans="1:21" x14ac:dyDescent="0.25">
      <c r="A48" s="62" t="s">
        <v>132</v>
      </c>
      <c r="B48" s="63" t="s">
        <v>133</v>
      </c>
      <c r="C48" s="23">
        <v>70</v>
      </c>
      <c r="D48" s="21">
        <v>281</v>
      </c>
      <c r="E48" s="72">
        <v>314</v>
      </c>
      <c r="F48" s="64">
        <f t="shared" si="19"/>
        <v>0.24911032028469751</v>
      </c>
      <c r="G48" s="65">
        <f>C48/E48</f>
        <v>0.22292993630573249</v>
      </c>
      <c r="H48" s="65">
        <f>GEOMEAN(F48:G48)</f>
        <v>0.23565684338496989</v>
      </c>
      <c r="I48" s="23">
        <v>70</v>
      </c>
      <c r="J48" s="65">
        <f t="shared" si="16"/>
        <v>1.3480722566729577E-3</v>
      </c>
      <c r="K48" s="65">
        <v>1.3480722566729577E-3</v>
      </c>
      <c r="L48" s="23">
        <v>70</v>
      </c>
      <c r="M48" s="23">
        <v>4164</v>
      </c>
      <c r="N48" s="65">
        <f>M48/L48</f>
        <v>59.485714285714288</v>
      </c>
      <c r="O48" s="22">
        <f>H48/$H$85</f>
        <v>1.9767976399199581E-4</v>
      </c>
      <c r="P48" s="22">
        <f t="shared" si="17"/>
        <v>1.3480722566729577E-3</v>
      </c>
      <c r="Q48" s="22">
        <f>N48/$N$85</f>
        <v>3.5517763507317284E-3</v>
      </c>
      <c r="R48" s="24">
        <f>O48*(Ponderación!$G$9)</f>
        <v>1.4583252509236603E-5</v>
      </c>
      <c r="S48" s="24">
        <f>P48*(Ponderación!$G$10)</f>
        <v>3.8128744240295049E-4</v>
      </c>
      <c r="T48" s="24">
        <f>Q48*(Ponderación!$G$11)</f>
        <v>2.2851733699319698E-3</v>
      </c>
      <c r="U48" s="61">
        <f t="shared" si="18"/>
        <v>2.681044064844157E-3</v>
      </c>
    </row>
    <row r="49" spans="1:21" x14ac:dyDescent="0.25">
      <c r="A49" s="62" t="s">
        <v>62</v>
      </c>
      <c r="B49" s="63" t="s">
        <v>63</v>
      </c>
      <c r="C49" s="23">
        <v>411</v>
      </c>
      <c r="D49" s="21">
        <v>90</v>
      </c>
      <c r="E49" s="72">
        <v>0</v>
      </c>
      <c r="F49" s="64">
        <f t="shared" si="19"/>
        <v>4.5666666666666664</v>
      </c>
      <c r="G49" s="65" t="s">
        <v>247</v>
      </c>
      <c r="H49" s="65" t="s">
        <v>247</v>
      </c>
      <c r="I49" s="23">
        <v>411</v>
      </c>
      <c r="J49" s="65">
        <f t="shared" si="16"/>
        <v>7.9151099641797951E-3</v>
      </c>
      <c r="K49" s="65">
        <v>7.9151099641797951E-3</v>
      </c>
      <c r="L49" s="23">
        <v>411</v>
      </c>
      <c r="M49" s="23">
        <v>4074</v>
      </c>
      <c r="N49" s="65">
        <f>M49/L49</f>
        <v>9.9124087591240873</v>
      </c>
      <c r="O49" s="24" t="s">
        <v>247</v>
      </c>
      <c r="P49" s="22">
        <f t="shared" si="17"/>
        <v>7.9151099641797951E-3</v>
      </c>
      <c r="Q49" s="22">
        <f>N49/$N$85</f>
        <v>5.9185065577834004E-4</v>
      </c>
      <c r="R49" s="24" t="s">
        <v>247</v>
      </c>
      <c r="S49" s="24">
        <f>P49*(Ponderación!$G$10)</f>
        <v>2.2387019832516095E-3</v>
      </c>
      <c r="T49" s="24">
        <f>Q49*(Ponderación!$G$11)</f>
        <v>3.8079012415373524E-4</v>
      </c>
      <c r="U49" s="61">
        <f t="shared" si="18"/>
        <v>2.6194921074053448E-3</v>
      </c>
    </row>
    <row r="50" spans="1:21" x14ac:dyDescent="0.25">
      <c r="A50" s="62" t="s">
        <v>106</v>
      </c>
      <c r="B50" s="63" t="s">
        <v>107</v>
      </c>
      <c r="C50" s="23">
        <v>185</v>
      </c>
      <c r="D50" s="21">
        <v>40</v>
      </c>
      <c r="E50" s="72">
        <v>0</v>
      </c>
      <c r="F50" s="64">
        <f t="shared" si="19"/>
        <v>4.625</v>
      </c>
      <c r="G50" s="65" t="s">
        <v>247</v>
      </c>
      <c r="H50" s="65" t="s">
        <v>247</v>
      </c>
      <c r="I50" s="23">
        <v>185</v>
      </c>
      <c r="J50" s="65">
        <f t="shared" si="16"/>
        <v>3.5627623926356737E-3</v>
      </c>
      <c r="K50" s="65">
        <v>3.5627623926356737E-3</v>
      </c>
      <c r="L50" s="23">
        <v>185</v>
      </c>
      <c r="M50" s="23">
        <v>7070</v>
      </c>
      <c r="N50" s="65">
        <f>M50/L50</f>
        <v>38.216216216216218</v>
      </c>
      <c r="O50" s="24" t="s">
        <v>247</v>
      </c>
      <c r="P50" s="22">
        <f t="shared" si="17"/>
        <v>3.5627623926356737E-3</v>
      </c>
      <c r="Q50" s="22">
        <f>N50/$N$85</f>
        <v>2.2818159721384487E-3</v>
      </c>
      <c r="R50" s="24" t="s">
        <v>247</v>
      </c>
      <c r="S50" s="24">
        <f>P50*(Ponderación!$G$10)</f>
        <v>1.0076882406363692E-3</v>
      </c>
      <c r="T50" s="24">
        <f>Q50*(Ponderación!$G$11)</f>
        <v>1.4680949980259781E-3</v>
      </c>
      <c r="U50" s="61">
        <f t="shared" si="18"/>
        <v>2.4757832386623473E-3</v>
      </c>
    </row>
    <row r="51" spans="1:21" x14ac:dyDescent="0.25">
      <c r="A51" s="62" t="s">
        <v>92</v>
      </c>
      <c r="B51" s="63" t="s">
        <v>93</v>
      </c>
      <c r="C51" s="23">
        <v>219</v>
      </c>
      <c r="D51" s="21">
        <v>36</v>
      </c>
      <c r="E51" s="72">
        <v>0</v>
      </c>
      <c r="F51" s="64">
        <f t="shared" si="19"/>
        <v>6.083333333333333</v>
      </c>
      <c r="G51" s="65" t="s">
        <v>247</v>
      </c>
      <c r="H51" s="65" t="s">
        <v>247</v>
      </c>
      <c r="I51" s="23">
        <v>219</v>
      </c>
      <c r="J51" s="65">
        <f t="shared" si="16"/>
        <v>4.2175403458768251E-3</v>
      </c>
      <c r="K51" s="65">
        <v>4.2175403458768251E-3</v>
      </c>
      <c r="L51" s="23">
        <v>219</v>
      </c>
      <c r="M51" s="23">
        <v>7115</v>
      </c>
      <c r="N51" s="65">
        <f>M51/L51</f>
        <v>32.488584474885847</v>
      </c>
      <c r="O51" s="24" t="s">
        <v>247</v>
      </c>
      <c r="P51" s="22">
        <f t="shared" si="17"/>
        <v>4.2175403458768251E-3</v>
      </c>
      <c r="Q51" s="22">
        <f>N51/$N$85</f>
        <v>1.9398302162501125E-3</v>
      </c>
      <c r="R51" s="24" t="s">
        <v>247</v>
      </c>
      <c r="S51" s="24">
        <f>P51*(Ponderación!$G$10)</f>
        <v>1.1928849983749452E-3</v>
      </c>
      <c r="T51" s="24">
        <f>Q51*(Ponderación!$G$11)</f>
        <v>1.2480651692640744E-3</v>
      </c>
      <c r="U51" s="61">
        <f t="shared" si="18"/>
        <v>2.4409501676390197E-3</v>
      </c>
    </row>
    <row r="52" spans="1:21" x14ac:dyDescent="0.25">
      <c r="A52" s="62" t="s">
        <v>66</v>
      </c>
      <c r="B52" s="63" t="s">
        <v>67</v>
      </c>
      <c r="C52" s="23">
        <v>402</v>
      </c>
      <c r="D52" s="21">
        <v>517</v>
      </c>
      <c r="E52" s="72">
        <v>429</v>
      </c>
      <c r="F52" s="64">
        <f t="shared" si="19"/>
        <v>0.77756286266924568</v>
      </c>
      <c r="G52" s="65">
        <f t="shared" ref="G52:G57" si="20">C52/E52</f>
        <v>0.93706293706293708</v>
      </c>
      <c r="H52" s="65">
        <f t="shared" ref="H52:H57" si="21">GEOMEAN(F52:G52)</f>
        <v>0.85359553644797637</v>
      </c>
      <c r="I52" s="23">
        <v>402</v>
      </c>
      <c r="J52" s="65">
        <f t="shared" si="16"/>
        <v>7.7417863883218422E-3</v>
      </c>
      <c r="K52" s="65">
        <v>7.7417863883218422E-3</v>
      </c>
      <c r="L52" s="23">
        <v>402</v>
      </c>
      <c r="M52" s="23" t="s">
        <v>246</v>
      </c>
      <c r="N52" s="24" t="s">
        <v>247</v>
      </c>
      <c r="O52" s="22">
        <f t="shared" ref="O52:O57" si="22">H52/$H$85</f>
        <v>7.1603506932325781E-4</v>
      </c>
      <c r="P52" s="22">
        <f t="shared" si="17"/>
        <v>7.7417863883218422E-3</v>
      </c>
      <c r="Q52" s="24" t="s">
        <v>247</v>
      </c>
      <c r="R52" s="24">
        <f>O52*(Ponderación!$G$9)</f>
        <v>5.2823415055435888E-5</v>
      </c>
      <c r="S52" s="24">
        <f>P52*(Ponderación!$G$10)</f>
        <v>2.1896793120855153E-3</v>
      </c>
      <c r="T52" s="24" t="s">
        <v>247</v>
      </c>
      <c r="U52" s="61">
        <f t="shared" si="18"/>
        <v>2.2425027271409511E-3</v>
      </c>
    </row>
    <row r="53" spans="1:21" x14ac:dyDescent="0.25">
      <c r="A53" s="62" t="s">
        <v>90</v>
      </c>
      <c r="B53" s="63" t="s">
        <v>91</v>
      </c>
      <c r="C53" s="23">
        <v>264</v>
      </c>
      <c r="D53" s="21">
        <v>24</v>
      </c>
      <c r="E53" s="72">
        <v>23</v>
      </c>
      <c r="F53" s="64">
        <f t="shared" si="19"/>
        <v>11</v>
      </c>
      <c r="G53" s="65">
        <f t="shared" si="20"/>
        <v>11.478260869565217</v>
      </c>
      <c r="H53" s="65">
        <f t="shared" si="21"/>
        <v>11.236586206015481</v>
      </c>
      <c r="I53" s="23">
        <v>264</v>
      </c>
      <c r="J53" s="65">
        <f t="shared" si="16"/>
        <v>5.0841582251665834E-3</v>
      </c>
      <c r="K53" s="65">
        <v>5.0841582251665834E-3</v>
      </c>
      <c r="L53" s="23">
        <v>264</v>
      </c>
      <c r="M53" s="23">
        <v>42153</v>
      </c>
      <c r="N53" s="65">
        <f>M53/L53</f>
        <v>159.67045454545453</v>
      </c>
      <c r="O53" s="22">
        <f t="shared" si="22"/>
        <v>9.4257636543667884E-3</v>
      </c>
      <c r="P53" s="22">
        <f t="shared" si="17"/>
        <v>5.0841582251665834E-3</v>
      </c>
      <c r="Q53" s="24" t="s">
        <v>247</v>
      </c>
      <c r="R53" s="24">
        <f>O53*(Ponderación!$G$9)</f>
        <v>6.9535843572527442E-4</v>
      </c>
      <c r="S53" s="24">
        <f>P53*(Ponderación!$G$10)</f>
        <v>1.4379983542054133E-3</v>
      </c>
      <c r="T53" s="24" t="s">
        <v>247</v>
      </c>
      <c r="U53" s="61">
        <f t="shared" si="18"/>
        <v>2.1333567899306876E-3</v>
      </c>
    </row>
    <row r="54" spans="1:21" x14ac:dyDescent="0.25">
      <c r="A54" s="62" t="s">
        <v>112</v>
      </c>
      <c r="B54" s="63" t="s">
        <v>113</v>
      </c>
      <c r="C54" s="23">
        <v>161</v>
      </c>
      <c r="D54" s="21">
        <v>13</v>
      </c>
      <c r="E54" s="72">
        <v>5</v>
      </c>
      <c r="F54" s="64">
        <f t="shared" si="19"/>
        <v>12.384615384615385</v>
      </c>
      <c r="G54" s="65">
        <f t="shared" si="20"/>
        <v>32.200000000000003</v>
      </c>
      <c r="H54" s="65">
        <f t="shared" si="21"/>
        <v>19.969592268862563</v>
      </c>
      <c r="I54" s="23">
        <v>161</v>
      </c>
      <c r="J54" s="65">
        <f t="shared" si="16"/>
        <v>3.1005661903478025E-3</v>
      </c>
      <c r="K54" s="65">
        <v>3.1005661903478025E-3</v>
      </c>
      <c r="L54" s="23">
        <v>161</v>
      </c>
      <c r="M54" s="23" t="s">
        <v>246</v>
      </c>
      <c r="N54" s="24" t="s">
        <v>247</v>
      </c>
      <c r="O54" s="22">
        <f t="shared" si="22"/>
        <v>1.6751409507239929E-2</v>
      </c>
      <c r="P54" s="22">
        <f t="shared" si="17"/>
        <v>3.1005661903478025E-3</v>
      </c>
      <c r="Q54" s="24" t="s">
        <v>247</v>
      </c>
      <c r="R54" s="24">
        <f>O54*(Ponderación!$G$9)</f>
        <v>1.2357867583229108E-3</v>
      </c>
      <c r="S54" s="24">
        <f>P54*(Ponderación!$G$10)</f>
        <v>8.7696111752678615E-4</v>
      </c>
      <c r="T54" s="24" t="s">
        <v>247</v>
      </c>
      <c r="U54" s="61">
        <f t="shared" si="18"/>
        <v>2.1127478758496969E-3</v>
      </c>
    </row>
    <row r="55" spans="1:21" x14ac:dyDescent="0.25">
      <c r="A55" s="62" t="s">
        <v>128</v>
      </c>
      <c r="B55" s="63" t="s">
        <v>129</v>
      </c>
      <c r="C55" s="23">
        <v>90</v>
      </c>
      <c r="D55" s="21">
        <v>116</v>
      </c>
      <c r="E55" s="72">
        <v>135</v>
      </c>
      <c r="F55" s="64">
        <f t="shared" si="19"/>
        <v>0.77586206896551724</v>
      </c>
      <c r="G55" s="65">
        <f t="shared" si="20"/>
        <v>0.66666666666666663</v>
      </c>
      <c r="H55" s="65">
        <f t="shared" si="21"/>
        <v>0.71919495222807617</v>
      </c>
      <c r="I55" s="23">
        <v>90</v>
      </c>
      <c r="J55" s="65">
        <f t="shared" si="16"/>
        <v>1.733235758579517E-3</v>
      </c>
      <c r="K55" s="65">
        <v>1.733235758579517E-3</v>
      </c>
      <c r="L55" s="23">
        <v>90</v>
      </c>
      <c r="M55" s="23">
        <v>3596</v>
      </c>
      <c r="N55" s="65">
        <f>M55/L55</f>
        <v>39.955555555555556</v>
      </c>
      <c r="O55" s="22">
        <f t="shared" si="22"/>
        <v>6.0329369764336059E-4</v>
      </c>
      <c r="P55" s="22">
        <f t="shared" si="17"/>
        <v>1.733235758579517E-3</v>
      </c>
      <c r="Q55" s="22">
        <f>N55/$N$85</f>
        <v>2.3856685425504075E-3</v>
      </c>
      <c r="R55" s="24">
        <f>O55*(Ponderación!$G$9)</f>
        <v>4.4506246629879643E-5</v>
      </c>
      <c r="S55" s="24">
        <f>P55*(Ponderación!$G$10)</f>
        <v>4.9022671166093631E-4</v>
      </c>
      <c r="T55" s="24">
        <f>Q55*(Ponderación!$G$11)</f>
        <v>1.5349125858663557E-3</v>
      </c>
      <c r="U55" s="61">
        <f t="shared" si="18"/>
        <v>2.0696455441571717E-3</v>
      </c>
    </row>
    <row r="56" spans="1:21" x14ac:dyDescent="0.25">
      <c r="A56" s="62" t="s">
        <v>82</v>
      </c>
      <c r="B56" s="63" t="s">
        <v>83</v>
      </c>
      <c r="C56" s="23">
        <v>264</v>
      </c>
      <c r="D56" s="21">
        <v>40</v>
      </c>
      <c r="E56" s="72">
        <v>44</v>
      </c>
      <c r="F56" s="64">
        <f t="shared" si="19"/>
        <v>6.6</v>
      </c>
      <c r="G56" s="65">
        <f t="shared" si="20"/>
        <v>6</v>
      </c>
      <c r="H56" s="65">
        <f t="shared" si="21"/>
        <v>6.2928530890209089</v>
      </c>
      <c r="I56" s="23">
        <v>264</v>
      </c>
      <c r="J56" s="65">
        <f t="shared" si="16"/>
        <v>5.0841582251665834E-3</v>
      </c>
      <c r="K56" s="65">
        <v>5.0841582251665834E-3</v>
      </c>
      <c r="L56" s="23">
        <v>264</v>
      </c>
      <c r="M56" s="23">
        <v>30197</v>
      </c>
      <c r="N56" s="65">
        <f>M56/L56</f>
        <v>114.38257575757575</v>
      </c>
      <c r="O56" s="22">
        <f t="shared" si="22"/>
        <v>5.2787336688618946E-3</v>
      </c>
      <c r="P56" s="22">
        <f t="shared" si="17"/>
        <v>5.0841582251665834E-3</v>
      </c>
      <c r="Q56" s="24" t="s">
        <v>247</v>
      </c>
      <c r="R56" s="24">
        <f>O56*(Ponderación!$G$9)</f>
        <v>3.8942329992431083E-4</v>
      </c>
      <c r="S56" s="24">
        <f>P56*(Ponderación!$G$10)</f>
        <v>1.4379983542054133E-3</v>
      </c>
      <c r="T56" s="24" t="s">
        <v>247</v>
      </c>
      <c r="U56" s="61">
        <f t="shared" si="18"/>
        <v>1.827421654129724E-3</v>
      </c>
    </row>
    <row r="57" spans="1:21" x14ac:dyDescent="0.25">
      <c r="A57" s="62" t="s">
        <v>96</v>
      </c>
      <c r="B57" s="63" t="s">
        <v>97</v>
      </c>
      <c r="C57" s="23">
        <v>212</v>
      </c>
      <c r="D57" s="21">
        <v>28</v>
      </c>
      <c r="E57" s="72">
        <v>20</v>
      </c>
      <c r="F57" s="64">
        <f t="shared" si="19"/>
        <v>7.5714285714285712</v>
      </c>
      <c r="G57" s="65">
        <f t="shared" si="20"/>
        <v>10.6</v>
      </c>
      <c r="H57" s="65">
        <f t="shared" si="21"/>
        <v>8.9586351001222759</v>
      </c>
      <c r="I57" s="23">
        <v>212</v>
      </c>
      <c r="J57" s="65">
        <f t="shared" si="16"/>
        <v>4.0827331202095288E-3</v>
      </c>
      <c r="K57" s="65">
        <v>4.0827331202095288E-3</v>
      </c>
      <c r="L57" s="23">
        <v>212</v>
      </c>
      <c r="M57" s="23" t="s">
        <v>246</v>
      </c>
      <c r="N57" s="24" t="s">
        <v>247</v>
      </c>
      <c r="O57" s="22">
        <f t="shared" si="22"/>
        <v>7.5149138333723909E-3</v>
      </c>
      <c r="P57" s="22">
        <f t="shared" si="17"/>
        <v>4.0827331202095288E-3</v>
      </c>
      <c r="Q57" s="24" t="s">
        <v>247</v>
      </c>
      <c r="R57" s="24">
        <f>O57*(Ponderación!$G$9)</f>
        <v>5.5439102012314338E-4</v>
      </c>
      <c r="S57" s="24">
        <f>P57*(Ponderación!$G$10)</f>
        <v>1.15475625413465E-3</v>
      </c>
      <c r="T57" s="24" t="s">
        <v>247</v>
      </c>
      <c r="U57" s="61">
        <f t="shared" si="18"/>
        <v>1.7091472742577934E-3</v>
      </c>
    </row>
    <row r="58" spans="1:21" x14ac:dyDescent="0.25">
      <c r="A58" s="62" t="s">
        <v>70</v>
      </c>
      <c r="B58" s="63" t="s">
        <v>71</v>
      </c>
      <c r="C58" s="23">
        <v>313</v>
      </c>
      <c r="D58" s="21">
        <v>50</v>
      </c>
      <c r="E58" s="72">
        <v>0</v>
      </c>
      <c r="F58" s="64">
        <f t="shared" si="19"/>
        <v>6.26</v>
      </c>
      <c r="G58" s="65" t="s">
        <v>247</v>
      </c>
      <c r="H58" s="65" t="s">
        <v>247</v>
      </c>
      <c r="I58" s="23">
        <v>313</v>
      </c>
      <c r="J58" s="65">
        <f t="shared" si="16"/>
        <v>6.0278088048376539E-3</v>
      </c>
      <c r="K58" s="65">
        <v>6.0278088048376539E-3</v>
      </c>
      <c r="L58" s="23">
        <v>313</v>
      </c>
      <c r="M58" s="23" t="s">
        <v>246</v>
      </c>
      <c r="N58" s="24" t="s">
        <v>247</v>
      </c>
      <c r="O58" s="24" t="s">
        <v>247</v>
      </c>
      <c r="P58" s="22">
        <f t="shared" si="17"/>
        <v>6.0278088048376539E-3</v>
      </c>
      <c r="Q58" s="24" t="s">
        <v>247</v>
      </c>
      <c r="R58" s="24" t="s">
        <v>247</v>
      </c>
      <c r="S58" s="24">
        <f>P58*(Ponderación!$G$10)</f>
        <v>1.7048995638874788E-3</v>
      </c>
      <c r="T58" s="24" t="s">
        <v>247</v>
      </c>
      <c r="U58" s="61">
        <f t="shared" si="18"/>
        <v>1.7048995638874788E-3</v>
      </c>
    </row>
    <row r="59" spans="1:21" x14ac:dyDescent="0.25">
      <c r="A59" s="62" t="s">
        <v>78</v>
      </c>
      <c r="B59" s="63" t="s">
        <v>79</v>
      </c>
      <c r="C59" s="23">
        <v>302</v>
      </c>
      <c r="D59" s="21">
        <v>351</v>
      </c>
      <c r="E59" s="72">
        <v>332</v>
      </c>
      <c r="F59" s="64">
        <f t="shared" si="19"/>
        <v>0.86039886039886038</v>
      </c>
      <c r="G59" s="65">
        <f>C59/E59</f>
        <v>0.90963855421686746</v>
      </c>
      <c r="H59" s="65">
        <f>GEOMEAN(F59:G59)</f>
        <v>0.88467619806517894</v>
      </c>
      <c r="I59" s="23">
        <v>302</v>
      </c>
      <c r="J59" s="65">
        <f t="shared" si="16"/>
        <v>5.8159688787890462E-3</v>
      </c>
      <c r="K59" s="65">
        <v>5.8159688787890462E-3</v>
      </c>
      <c r="L59" s="23">
        <v>302</v>
      </c>
      <c r="M59" s="23" t="s">
        <v>246</v>
      </c>
      <c r="N59" s="24" t="s">
        <v>247</v>
      </c>
      <c r="O59" s="22">
        <f>H59/$H$85</f>
        <v>7.4210695319028731E-4</v>
      </c>
      <c r="P59" s="22">
        <f t="shared" si="17"/>
        <v>5.8159688787890462E-3</v>
      </c>
      <c r="Q59" s="24" t="s">
        <v>247</v>
      </c>
      <c r="R59" s="24">
        <f>O59*(Ponderación!$G$9)</f>
        <v>5.4746792836480679E-5</v>
      </c>
      <c r="S59" s="24">
        <f>P59*(Ponderación!$G$10)</f>
        <v>1.6449829657955864E-3</v>
      </c>
      <c r="T59" s="24" t="s">
        <v>247</v>
      </c>
      <c r="U59" s="61">
        <f t="shared" si="18"/>
        <v>1.6997297586320672E-3</v>
      </c>
    </row>
    <row r="60" spans="1:21" x14ac:dyDescent="0.25">
      <c r="A60" s="62" t="s">
        <v>74</v>
      </c>
      <c r="B60" s="63" t="s">
        <v>75</v>
      </c>
      <c r="C60" s="23">
        <v>279</v>
      </c>
      <c r="D60" s="21">
        <v>164</v>
      </c>
      <c r="E60" s="72">
        <v>89</v>
      </c>
      <c r="F60" s="64">
        <f t="shared" si="19"/>
        <v>1.7012195121951219</v>
      </c>
      <c r="G60" s="65">
        <f>C60/E60</f>
        <v>3.1348314606741572</v>
      </c>
      <c r="H60" s="65">
        <f>GEOMEAN(F60:G60)</f>
        <v>2.3093367983778399</v>
      </c>
      <c r="I60" s="23">
        <v>279</v>
      </c>
      <c r="J60" s="65">
        <f t="shared" si="16"/>
        <v>5.3730308515965025E-3</v>
      </c>
      <c r="K60" s="65">
        <v>5.3730308515965025E-3</v>
      </c>
      <c r="L60" s="23">
        <v>279</v>
      </c>
      <c r="M60" s="23">
        <v>97</v>
      </c>
      <c r="N60" s="65">
        <f>M60/L60</f>
        <v>0.34767025089605735</v>
      </c>
      <c r="O60" s="22">
        <f>H60/$H$85</f>
        <v>1.9371775787372641E-3</v>
      </c>
      <c r="P60" s="22">
        <f t="shared" si="17"/>
        <v>5.3730308515965025E-3</v>
      </c>
      <c r="Q60" s="22">
        <f>N60/$N$85</f>
        <v>2.0758714757202403E-5</v>
      </c>
      <c r="R60" s="24">
        <f>O60*(Ponderación!$G$9)</f>
        <v>1.4290966973787449E-4</v>
      </c>
      <c r="S60" s="24">
        <f>P60*(Ponderación!$G$10)</f>
        <v>1.5197028061489026E-3</v>
      </c>
      <c r="T60" s="24">
        <f>Q60*(Ponderación!$G$11)</f>
        <v>1.3355926013584672E-5</v>
      </c>
      <c r="U60" s="61">
        <f t="shared" si="18"/>
        <v>1.6759684019003616E-3</v>
      </c>
    </row>
    <row r="61" spans="1:21" x14ac:dyDescent="0.25">
      <c r="A61" s="62" t="s">
        <v>244</v>
      </c>
      <c r="B61" s="63" t="s">
        <v>245</v>
      </c>
      <c r="C61" s="23">
        <v>281</v>
      </c>
      <c r="D61" s="50">
        <v>0</v>
      </c>
      <c r="E61" s="72">
        <v>0</v>
      </c>
      <c r="F61" s="64" t="s">
        <v>247</v>
      </c>
      <c r="G61" s="64" t="s">
        <v>247</v>
      </c>
      <c r="H61" s="64" t="s">
        <v>247</v>
      </c>
      <c r="I61" s="23">
        <v>281</v>
      </c>
      <c r="J61" s="65">
        <f t="shared" si="16"/>
        <v>5.4115472017871582E-3</v>
      </c>
      <c r="K61" s="65">
        <v>5.4115472017871582E-3</v>
      </c>
      <c r="L61" s="23">
        <v>281</v>
      </c>
      <c r="M61" s="23" t="s">
        <v>246</v>
      </c>
      <c r="N61" s="24" t="s">
        <v>247</v>
      </c>
      <c r="O61" s="24" t="s">
        <v>247</v>
      </c>
      <c r="P61" s="22">
        <f t="shared" si="17"/>
        <v>5.4115472017871582E-3</v>
      </c>
      <c r="Q61" s="24" t="s">
        <v>247</v>
      </c>
      <c r="R61" s="24" t="s">
        <v>247</v>
      </c>
      <c r="S61" s="24">
        <f>P61*(Ponderación!$G$10)</f>
        <v>1.5305967330747012E-3</v>
      </c>
      <c r="T61" s="24" t="s">
        <v>247</v>
      </c>
      <c r="U61" s="61">
        <f t="shared" si="18"/>
        <v>1.5305967330747012E-3</v>
      </c>
    </row>
    <row r="62" spans="1:21" x14ac:dyDescent="0.25">
      <c r="A62" s="62" t="s">
        <v>98</v>
      </c>
      <c r="B62" s="63" t="s">
        <v>99</v>
      </c>
      <c r="C62" s="23">
        <v>217</v>
      </c>
      <c r="D62" s="21">
        <v>13</v>
      </c>
      <c r="E62" s="72">
        <v>215</v>
      </c>
      <c r="F62" s="64">
        <f t="shared" ref="F62:F80" si="23">C62/D62</f>
        <v>16.692307692307693</v>
      </c>
      <c r="G62" s="65">
        <f>C62/E62</f>
        <v>1.0093023255813953</v>
      </c>
      <c r="H62" s="65">
        <f>GEOMEAN(F62:G62)</f>
        <v>4.1045809741271242</v>
      </c>
      <c r="I62" s="23">
        <v>217</v>
      </c>
      <c r="J62" s="65">
        <f t="shared" si="16"/>
        <v>4.1790239956861685E-3</v>
      </c>
      <c r="K62" s="65">
        <v>4.1790239956861685E-3</v>
      </c>
      <c r="L62" s="23">
        <v>217</v>
      </c>
      <c r="M62" s="23">
        <v>23631</v>
      </c>
      <c r="N62" s="65">
        <f>M62/L62</f>
        <v>108.89861751152074</v>
      </c>
      <c r="O62" s="22">
        <f>H62/$H$85</f>
        <v>3.4431106968788182E-3</v>
      </c>
      <c r="P62" s="22">
        <f t="shared" si="17"/>
        <v>4.1790239956861685E-3</v>
      </c>
      <c r="Q62" s="24" t="s">
        <v>247</v>
      </c>
      <c r="R62" s="24">
        <f>O62*(Ponderación!$G$9)</f>
        <v>2.5400552740375854E-4</v>
      </c>
      <c r="S62" s="24">
        <f>P62*(Ponderación!$G$10)</f>
        <v>1.1819910714491464E-3</v>
      </c>
      <c r="T62" s="24" t="s">
        <v>247</v>
      </c>
      <c r="U62" s="61">
        <f t="shared" si="18"/>
        <v>1.4359965988529049E-3</v>
      </c>
    </row>
    <row r="63" spans="1:21" x14ac:dyDescent="0.25">
      <c r="A63" s="62" t="s">
        <v>116</v>
      </c>
      <c r="B63" s="63" t="s">
        <v>117</v>
      </c>
      <c r="C63" s="23">
        <v>136</v>
      </c>
      <c r="D63" s="21">
        <v>9</v>
      </c>
      <c r="E63" s="72">
        <v>30</v>
      </c>
      <c r="F63" s="64">
        <f t="shared" si="23"/>
        <v>15.111111111111111</v>
      </c>
      <c r="G63" s="65">
        <f>C63/E63</f>
        <v>4.5333333333333332</v>
      </c>
      <c r="H63" s="65">
        <f>GEOMEAN(F63:G63)</f>
        <v>8.2766964245225108</v>
      </c>
      <c r="I63" s="23">
        <v>136</v>
      </c>
      <c r="J63" s="65">
        <f t="shared" si="16"/>
        <v>2.6191118129646035E-3</v>
      </c>
      <c r="K63" s="65">
        <v>2.6191118129646035E-3</v>
      </c>
      <c r="L63" s="23">
        <v>136</v>
      </c>
      <c r="M63" s="23">
        <v>647</v>
      </c>
      <c r="N63" s="65">
        <f>M63/L63</f>
        <v>4.757352941176471</v>
      </c>
      <c r="O63" s="22">
        <f>H63/$H$85</f>
        <v>6.9428724085903526E-3</v>
      </c>
      <c r="P63" s="22">
        <f t="shared" si="17"/>
        <v>2.6191118129646035E-3</v>
      </c>
      <c r="Q63" s="22">
        <f>N63/$N$85</f>
        <v>2.8405229510058202E-4</v>
      </c>
      <c r="R63" s="24">
        <f>O63*(Ponderación!$G$9)</f>
        <v>5.1219031948047304E-4</v>
      </c>
      <c r="S63" s="24">
        <f>P63*(Ponderación!$G$10)</f>
        <v>7.4078703095430381E-4</v>
      </c>
      <c r="T63" s="24">
        <f>Q63*(Ponderación!$G$11)</f>
        <v>1.8275608493709903E-4</v>
      </c>
      <c r="U63" s="61">
        <f t="shared" si="18"/>
        <v>1.4357334353718759E-3</v>
      </c>
    </row>
    <row r="64" spans="1:21" x14ac:dyDescent="0.25">
      <c r="A64" s="62" t="s">
        <v>84</v>
      </c>
      <c r="B64" s="63" t="s">
        <v>85</v>
      </c>
      <c r="C64" s="23">
        <v>256</v>
      </c>
      <c r="D64" s="21">
        <v>14</v>
      </c>
      <c r="E64" s="72">
        <v>0</v>
      </c>
      <c r="F64" s="64">
        <f t="shared" si="23"/>
        <v>18.285714285714285</v>
      </c>
      <c r="G64" s="65" t="s">
        <v>247</v>
      </c>
      <c r="H64" s="65" t="s">
        <v>247</v>
      </c>
      <c r="I64" s="23">
        <v>256</v>
      </c>
      <c r="J64" s="65">
        <f t="shared" si="16"/>
        <v>4.9300928244039597E-3</v>
      </c>
      <c r="K64" s="65">
        <v>4.9300928244039597E-3</v>
      </c>
      <c r="L64" s="23">
        <v>256</v>
      </c>
      <c r="M64" s="23">
        <v>3</v>
      </c>
      <c r="N64" s="65">
        <f>M64/L64</f>
        <v>1.171875E-2</v>
      </c>
      <c r="O64" s="24" t="s">
        <v>247</v>
      </c>
      <c r="P64" s="22">
        <f t="shared" si="17"/>
        <v>4.9300928244039597E-3</v>
      </c>
      <c r="Q64" s="24" t="s">
        <v>247</v>
      </c>
      <c r="R64" s="24" t="s">
        <v>247</v>
      </c>
      <c r="S64" s="24">
        <f>P64*(Ponderación!$G$10)</f>
        <v>1.3944226465022189E-3</v>
      </c>
      <c r="T64" s="24" t="s">
        <v>247</v>
      </c>
      <c r="U64" s="61">
        <f t="shared" si="18"/>
        <v>1.3944226465022189E-3</v>
      </c>
    </row>
    <row r="65" spans="1:21" x14ac:dyDescent="0.25">
      <c r="A65" s="62" t="s">
        <v>104</v>
      </c>
      <c r="B65" s="63" t="s">
        <v>105</v>
      </c>
      <c r="C65" s="23">
        <v>204</v>
      </c>
      <c r="D65" s="21">
        <v>31</v>
      </c>
      <c r="E65" s="72">
        <v>68</v>
      </c>
      <c r="F65" s="64">
        <f t="shared" si="23"/>
        <v>6.580645161290323</v>
      </c>
      <c r="G65" s="65">
        <f>C65/E65</f>
        <v>3</v>
      </c>
      <c r="H65" s="65">
        <f>GEOMEAN(F65:G65)</f>
        <v>4.4431897870641279</v>
      </c>
      <c r="I65" s="23">
        <v>204</v>
      </c>
      <c r="J65" s="65">
        <f t="shared" si="16"/>
        <v>3.9286677194469051E-3</v>
      </c>
      <c r="K65" s="65">
        <v>3.9286677194469051E-3</v>
      </c>
      <c r="L65" s="23">
        <v>204</v>
      </c>
      <c r="M65" s="23">
        <v>30459</v>
      </c>
      <c r="N65" s="65">
        <f>M65/L65</f>
        <v>149.30882352941177</v>
      </c>
      <c r="O65" s="22">
        <f>H65/$H$85</f>
        <v>3.7271512927958637E-3</v>
      </c>
      <c r="P65" s="22">
        <f t="shared" si="17"/>
        <v>3.9286677194469051E-3</v>
      </c>
      <c r="Q65" s="24" t="s">
        <v>247</v>
      </c>
      <c r="R65" s="24">
        <f>O65*(Ponderación!$G$9)</f>
        <v>2.7495980036262364E-4</v>
      </c>
      <c r="S65" s="24">
        <f>P65*(Ponderación!$G$10)</f>
        <v>1.1111805464314557E-3</v>
      </c>
      <c r="T65" s="24" t="s">
        <v>247</v>
      </c>
      <c r="U65" s="61">
        <f t="shared" si="18"/>
        <v>1.3861403467940792E-3</v>
      </c>
    </row>
    <row r="66" spans="1:21" x14ac:dyDescent="0.25">
      <c r="A66" s="62" t="s">
        <v>100</v>
      </c>
      <c r="B66" s="63" t="s">
        <v>101</v>
      </c>
      <c r="C66" s="23">
        <v>206</v>
      </c>
      <c r="D66" s="21">
        <v>108</v>
      </c>
      <c r="E66" s="72">
        <v>88</v>
      </c>
      <c r="F66" s="64">
        <f t="shared" si="23"/>
        <v>1.9074074074074074</v>
      </c>
      <c r="G66" s="65">
        <f>C66/E66</f>
        <v>2.3409090909090908</v>
      </c>
      <c r="H66" s="65">
        <f>GEOMEAN(F66:G66)</f>
        <v>2.1130705951452118</v>
      </c>
      <c r="I66" s="23">
        <v>206</v>
      </c>
      <c r="J66" s="65">
        <f t="shared" si="16"/>
        <v>3.9671840696375608E-3</v>
      </c>
      <c r="K66" s="65">
        <v>3.9671840696375608E-3</v>
      </c>
      <c r="L66" s="23">
        <v>206</v>
      </c>
      <c r="M66" s="23">
        <v>385</v>
      </c>
      <c r="N66" s="65">
        <f>M66/L66</f>
        <v>1.8689320388349515</v>
      </c>
      <c r="O66" s="22">
        <f>H66/$H$85</f>
        <v>1.772540489581102E-3</v>
      </c>
      <c r="P66" s="22">
        <f t="shared" si="17"/>
        <v>3.9671840696375608E-3</v>
      </c>
      <c r="Q66" s="22">
        <f>N66/$N$85</f>
        <v>1.1159029855094066E-4</v>
      </c>
      <c r="R66" s="24">
        <f>O66*(Ponderación!$G$9)</f>
        <v>1.3076404494014745E-4</v>
      </c>
      <c r="S66" s="24">
        <f>P66*(Ponderación!$G$10)</f>
        <v>1.1220744733572542E-3</v>
      </c>
      <c r="T66" s="24">
        <f>Q66*(Ponderación!$G$11)</f>
        <v>7.1795955997857957E-5</v>
      </c>
      <c r="U66" s="61">
        <f t="shared" si="18"/>
        <v>1.3246344742952596E-3</v>
      </c>
    </row>
    <row r="67" spans="1:21" x14ac:dyDescent="0.25">
      <c r="A67" s="62" t="s">
        <v>94</v>
      </c>
      <c r="B67" s="63" t="s">
        <v>95</v>
      </c>
      <c r="C67" s="23">
        <v>214</v>
      </c>
      <c r="D67" s="21">
        <v>106</v>
      </c>
      <c r="E67" s="72">
        <v>69</v>
      </c>
      <c r="F67" s="64">
        <f t="shared" si="23"/>
        <v>2.0188679245283021</v>
      </c>
      <c r="G67" s="65">
        <f>C67/E67</f>
        <v>3.1014492753623188</v>
      </c>
      <c r="H67" s="65">
        <f>GEOMEAN(F67:G67)</f>
        <v>2.5022822505825619</v>
      </c>
      <c r="I67" s="23">
        <v>214</v>
      </c>
      <c r="J67" s="65">
        <f t="shared" si="16"/>
        <v>4.1212494704001845E-3</v>
      </c>
      <c r="K67" s="65">
        <v>4.1212494704001845E-3</v>
      </c>
      <c r="L67" s="23">
        <v>214</v>
      </c>
      <c r="M67" s="23" t="s">
        <v>246</v>
      </c>
      <c r="N67" s="24" t="s">
        <v>247</v>
      </c>
      <c r="O67" s="22">
        <f>H67/$H$85</f>
        <v>2.0990290696903629E-3</v>
      </c>
      <c r="P67" s="22">
        <f t="shared" si="17"/>
        <v>4.1212494704001845E-3</v>
      </c>
      <c r="Q67" s="24" t="s">
        <v>247</v>
      </c>
      <c r="R67" s="24">
        <f>O67*(Ponderación!$G$9)</f>
        <v>1.5484979508960769E-4</v>
      </c>
      <c r="S67" s="24">
        <f>P67*(Ponderación!$G$10)</f>
        <v>1.1656501810604486E-3</v>
      </c>
      <c r="T67" s="24" t="s">
        <v>247</v>
      </c>
      <c r="U67" s="61">
        <f t="shared" si="18"/>
        <v>1.3204999761500563E-3</v>
      </c>
    </row>
    <row r="68" spans="1:21" x14ac:dyDescent="0.25">
      <c r="A68" s="62" t="s">
        <v>118</v>
      </c>
      <c r="B68" s="63" t="s">
        <v>119</v>
      </c>
      <c r="C68" s="23">
        <v>149</v>
      </c>
      <c r="D68" s="21">
        <v>54</v>
      </c>
      <c r="E68" s="72">
        <v>63</v>
      </c>
      <c r="F68" s="64">
        <f t="shared" si="23"/>
        <v>2.7592592592592591</v>
      </c>
      <c r="G68" s="65">
        <f>C68/E68</f>
        <v>2.3650793650793651</v>
      </c>
      <c r="H68" s="65">
        <f>GEOMEAN(F68:G68)</f>
        <v>2.554577682705744</v>
      </c>
      <c r="I68" s="23">
        <v>149</v>
      </c>
      <c r="J68" s="65">
        <f t="shared" ref="J68:J84" si="24">I68/$I$85</f>
        <v>2.869468089203867E-3</v>
      </c>
      <c r="K68" s="65">
        <v>2.869468089203867E-3</v>
      </c>
      <c r="L68" s="23">
        <v>149</v>
      </c>
      <c r="M68" s="23">
        <v>1203</v>
      </c>
      <c r="N68" s="65">
        <f>M68/L68</f>
        <v>8.0738255033557049</v>
      </c>
      <c r="O68" s="22">
        <f>H68/$H$85</f>
        <v>2.1428968756555065E-3</v>
      </c>
      <c r="P68" s="22">
        <f t="shared" ref="P68:P84" si="25">K68</f>
        <v>2.869468089203867E-3</v>
      </c>
      <c r="Q68" s="22">
        <f>N68/$N$85</f>
        <v>4.8207242406165802E-4</v>
      </c>
      <c r="R68" s="24">
        <f>O68*(Ponderación!$G$9)</f>
        <v>1.580860155225792E-4</v>
      </c>
      <c r="S68" s="24">
        <f>P68*(Ponderación!$G$10)</f>
        <v>8.1159755597199463E-4</v>
      </c>
      <c r="T68" s="24">
        <f>Q68*(Ponderación!$G$11)</f>
        <v>3.1016003178727732E-4</v>
      </c>
      <c r="U68" s="61">
        <f t="shared" ref="U68:U84" si="26">SUMIF(R68:T68,"&gt;=0")</f>
        <v>1.2798436032818513E-3</v>
      </c>
    </row>
    <row r="69" spans="1:21" x14ac:dyDescent="0.25">
      <c r="A69" s="62" t="s">
        <v>147</v>
      </c>
      <c r="B69" s="63" t="s">
        <v>148</v>
      </c>
      <c r="C69" s="23">
        <v>6</v>
      </c>
      <c r="D69" s="21">
        <v>51</v>
      </c>
      <c r="E69" s="72">
        <v>0</v>
      </c>
      <c r="F69" s="64">
        <f t="shared" si="23"/>
        <v>0.11764705882352941</v>
      </c>
      <c r="G69" s="65" t="s">
        <v>247</v>
      </c>
      <c r="H69" s="65" t="s">
        <v>247</v>
      </c>
      <c r="I69" s="23">
        <v>6</v>
      </c>
      <c r="J69" s="65">
        <f t="shared" si="24"/>
        <v>1.155490505719678E-4</v>
      </c>
      <c r="K69" s="65">
        <v>1.155490505719678E-4</v>
      </c>
      <c r="L69" s="23">
        <v>6</v>
      </c>
      <c r="M69" s="23">
        <v>185</v>
      </c>
      <c r="N69" s="65">
        <f>M69/L69</f>
        <v>30.833333333333332</v>
      </c>
      <c r="O69" s="24" t="s">
        <v>247</v>
      </c>
      <c r="P69" s="22">
        <f t="shared" si="25"/>
        <v>1.155490505719678E-4</v>
      </c>
      <c r="Q69" s="22">
        <f>N69/$N$85</f>
        <v>1.8409983886477697E-3</v>
      </c>
      <c r="R69" s="24" t="s">
        <v>247</v>
      </c>
      <c r="S69" s="24">
        <f>P69*(Ponderación!$G$10)</f>
        <v>3.2681780777395754E-5</v>
      </c>
      <c r="T69" s="24">
        <f>Q69*(Ponderación!$G$11)</f>
        <v>1.1844778714624963E-3</v>
      </c>
      <c r="U69" s="61">
        <f t="shared" si="26"/>
        <v>1.2171596522398921E-3</v>
      </c>
    </row>
    <row r="70" spans="1:21" x14ac:dyDescent="0.25">
      <c r="A70" s="62" t="s">
        <v>102</v>
      </c>
      <c r="B70" s="63" t="s">
        <v>103</v>
      </c>
      <c r="C70" s="23">
        <v>205</v>
      </c>
      <c r="D70" s="21">
        <v>187</v>
      </c>
      <c r="E70" s="72">
        <v>118</v>
      </c>
      <c r="F70" s="64">
        <f t="shared" si="23"/>
        <v>1.0962566844919786</v>
      </c>
      <c r="G70" s="65">
        <f>C70/E70</f>
        <v>1.7372881355932204</v>
      </c>
      <c r="H70" s="65">
        <f>GEOMEAN(F70:G70)</f>
        <v>1.3800412064618486</v>
      </c>
      <c r="I70" s="23">
        <v>205</v>
      </c>
      <c r="J70" s="65">
        <f t="shared" si="24"/>
        <v>3.9479258945422334E-3</v>
      </c>
      <c r="K70" s="65">
        <v>3.9479258945422334E-3</v>
      </c>
      <c r="L70" s="23">
        <v>205</v>
      </c>
      <c r="M70" s="23" t="s">
        <v>246</v>
      </c>
      <c r="N70" s="24" t="s">
        <v>247</v>
      </c>
      <c r="O70" s="22">
        <f>H70/$H$85</f>
        <v>1.1576418323950394E-3</v>
      </c>
      <c r="P70" s="22">
        <f t="shared" si="25"/>
        <v>3.9479258945422334E-3</v>
      </c>
      <c r="Q70" s="24" t="s">
        <v>247</v>
      </c>
      <c r="R70" s="24">
        <f>O70*(Ponderación!$G$9)</f>
        <v>8.5401676004407756E-5</v>
      </c>
      <c r="S70" s="24">
        <f>P70*(Ponderación!$G$10)</f>
        <v>1.1166275098943551E-3</v>
      </c>
      <c r="T70" s="24" t="s">
        <v>247</v>
      </c>
      <c r="U70" s="61">
        <f t="shared" si="26"/>
        <v>1.2020291858987628E-3</v>
      </c>
    </row>
    <row r="71" spans="1:21" x14ac:dyDescent="0.25">
      <c r="A71" s="62" t="s">
        <v>108</v>
      </c>
      <c r="B71" s="63" t="s">
        <v>109</v>
      </c>
      <c r="C71" s="23">
        <v>179</v>
      </c>
      <c r="D71" s="21">
        <v>244</v>
      </c>
      <c r="E71" s="72">
        <v>177</v>
      </c>
      <c r="F71" s="64">
        <f t="shared" si="23"/>
        <v>0.73360655737704916</v>
      </c>
      <c r="G71" s="65">
        <f>C71/E71</f>
        <v>1.0112994350282485</v>
      </c>
      <c r="H71" s="65">
        <f>GEOMEAN(F71:G71)</f>
        <v>0.86133378954295536</v>
      </c>
      <c r="I71" s="23">
        <v>179</v>
      </c>
      <c r="J71" s="65">
        <f t="shared" si="24"/>
        <v>3.4472133420637061E-3</v>
      </c>
      <c r="K71" s="65">
        <v>3.4472133420637061E-3</v>
      </c>
      <c r="L71" s="23">
        <v>179</v>
      </c>
      <c r="M71" s="23" t="s">
        <v>246</v>
      </c>
      <c r="N71" s="24" t="s">
        <v>247</v>
      </c>
      <c r="O71" s="22">
        <f>H71/$H$85</f>
        <v>7.2252627078192653E-4</v>
      </c>
      <c r="P71" s="22">
        <f t="shared" si="25"/>
        <v>3.4472133420637061E-3</v>
      </c>
      <c r="Q71" s="24" t="s">
        <v>247</v>
      </c>
      <c r="R71" s="24">
        <f>O71*(Ponderación!$G$9)</f>
        <v>5.3302284657707994E-5</v>
      </c>
      <c r="S71" s="24">
        <f>P71*(Ponderación!$G$10)</f>
        <v>9.7500645985897343E-4</v>
      </c>
      <c r="T71" s="24" t="s">
        <v>247</v>
      </c>
      <c r="U71" s="61">
        <f t="shared" si="26"/>
        <v>1.0283087445166815E-3</v>
      </c>
    </row>
    <row r="72" spans="1:21" x14ac:dyDescent="0.25">
      <c r="A72" s="62" t="s">
        <v>130</v>
      </c>
      <c r="B72" s="63" t="s">
        <v>131</v>
      </c>
      <c r="C72" s="23">
        <v>81</v>
      </c>
      <c r="D72" s="21">
        <v>10</v>
      </c>
      <c r="E72" s="72">
        <v>27</v>
      </c>
      <c r="F72" s="64">
        <f t="shared" si="23"/>
        <v>8.1</v>
      </c>
      <c r="G72" s="65">
        <f>C72/E72</f>
        <v>3</v>
      </c>
      <c r="H72" s="65">
        <f>GEOMEAN(F72:G72)</f>
        <v>4.9295030175464944</v>
      </c>
      <c r="I72" s="23">
        <v>81</v>
      </c>
      <c r="J72" s="65">
        <f t="shared" si="24"/>
        <v>1.5599121827215654E-3</v>
      </c>
      <c r="K72" s="65">
        <v>1.5599121827215652E-3</v>
      </c>
      <c r="L72" s="23">
        <v>81</v>
      </c>
      <c r="M72" s="23">
        <v>17629</v>
      </c>
      <c r="N72" s="65">
        <f>M72/L72</f>
        <v>217.64197530864197</v>
      </c>
      <c r="O72" s="22">
        <f>H72/$H$85</f>
        <v>4.1350931257045477E-3</v>
      </c>
      <c r="P72" s="22">
        <f t="shared" si="25"/>
        <v>1.5599121827215652E-3</v>
      </c>
      <c r="Q72" s="24" t="s">
        <v>247</v>
      </c>
      <c r="R72" s="24">
        <f>O72*(Ponderación!$G$9)</f>
        <v>3.0505452851410523E-4</v>
      </c>
      <c r="S72" s="24">
        <f>P72*(Ponderación!$G$10)</f>
        <v>4.4120404049484267E-4</v>
      </c>
      <c r="T72" s="24" t="s">
        <v>247</v>
      </c>
      <c r="U72" s="61">
        <f t="shared" si="26"/>
        <v>7.4625856900894789E-4</v>
      </c>
    </row>
    <row r="73" spans="1:21" x14ac:dyDescent="0.25">
      <c r="A73" s="62" t="s">
        <v>122</v>
      </c>
      <c r="B73" s="63" t="s">
        <v>123</v>
      </c>
      <c r="C73" s="23">
        <v>109</v>
      </c>
      <c r="D73" s="21">
        <v>90</v>
      </c>
      <c r="E73" s="72">
        <v>50</v>
      </c>
      <c r="F73" s="64">
        <f t="shared" si="23"/>
        <v>1.211111111111111</v>
      </c>
      <c r="G73" s="65">
        <f>C73/E73</f>
        <v>2.1800000000000002</v>
      </c>
      <c r="H73" s="65">
        <f>GEOMEAN(F73:G73)</f>
        <v>1.6248760636498472</v>
      </c>
      <c r="I73" s="23">
        <v>109</v>
      </c>
      <c r="J73" s="65">
        <f t="shared" si="24"/>
        <v>2.0991410853907484E-3</v>
      </c>
      <c r="K73" s="65">
        <v>2.0991410853907484E-3</v>
      </c>
      <c r="L73" s="23">
        <v>109</v>
      </c>
      <c r="M73" s="23" t="s">
        <v>246</v>
      </c>
      <c r="N73" s="24" t="s">
        <v>247</v>
      </c>
      <c r="O73" s="22">
        <f>H73/$H$85</f>
        <v>1.3630205351338898E-3</v>
      </c>
      <c r="P73" s="22">
        <f t="shared" si="25"/>
        <v>2.0991410853907484E-3</v>
      </c>
      <c r="Q73" s="24" t="s">
        <v>247</v>
      </c>
      <c r="R73" s="24">
        <f>O73*(Ponderación!$G$9)</f>
        <v>1.0055289543919711E-4</v>
      </c>
      <c r="S73" s="24">
        <f>P73*(Ponderación!$G$10)</f>
        <v>5.9371901745602289E-4</v>
      </c>
      <c r="T73" s="24" t="s">
        <v>247</v>
      </c>
      <c r="U73" s="61">
        <f t="shared" si="26"/>
        <v>6.9427191289522002E-4</v>
      </c>
    </row>
    <row r="74" spans="1:21" x14ac:dyDescent="0.25">
      <c r="A74" s="62" t="s">
        <v>151</v>
      </c>
      <c r="B74" s="63" t="s">
        <v>152</v>
      </c>
      <c r="C74" s="23">
        <v>2</v>
      </c>
      <c r="D74" s="21">
        <v>81</v>
      </c>
      <c r="E74" s="72">
        <v>0</v>
      </c>
      <c r="F74" s="64">
        <f t="shared" si="23"/>
        <v>2.4691358024691357E-2</v>
      </c>
      <c r="G74" s="65" t="s">
        <v>247</v>
      </c>
      <c r="H74" s="65" t="s">
        <v>247</v>
      </c>
      <c r="I74" s="23">
        <v>2</v>
      </c>
      <c r="J74" s="65">
        <f t="shared" si="24"/>
        <v>3.8516350190655935E-5</v>
      </c>
      <c r="K74" s="65">
        <v>3.8516350190655935E-5</v>
      </c>
      <c r="L74" s="23">
        <v>2</v>
      </c>
      <c r="M74" s="23">
        <v>33</v>
      </c>
      <c r="N74" s="65">
        <f>M74/L74</f>
        <v>16.5</v>
      </c>
      <c r="O74" s="24" t="s">
        <v>247</v>
      </c>
      <c r="P74" s="22">
        <f t="shared" si="25"/>
        <v>3.8516350190655935E-5</v>
      </c>
      <c r="Q74" s="22">
        <f>N74/$N$85</f>
        <v>9.8518292149259038E-4</v>
      </c>
      <c r="R74" s="24" t="s">
        <v>247</v>
      </c>
      <c r="S74" s="24">
        <f>P74*(Ponderación!$G$10)</f>
        <v>1.0893926925798585E-5</v>
      </c>
      <c r="T74" s="24">
        <f>Q74*(Ponderación!$G$11)</f>
        <v>6.3385572580966021E-4</v>
      </c>
      <c r="U74" s="61">
        <f t="shared" si="26"/>
        <v>6.447496527354588E-4</v>
      </c>
    </row>
    <row r="75" spans="1:21" x14ac:dyDescent="0.25">
      <c r="A75" s="62" t="s">
        <v>124</v>
      </c>
      <c r="B75" s="63" t="s">
        <v>125</v>
      </c>
      <c r="C75" s="23">
        <v>100</v>
      </c>
      <c r="D75" s="21">
        <v>48</v>
      </c>
      <c r="E75" s="72">
        <v>0</v>
      </c>
      <c r="F75" s="64">
        <f t="shared" si="23"/>
        <v>2.0833333333333335</v>
      </c>
      <c r="G75" s="65" t="s">
        <v>247</v>
      </c>
      <c r="H75" s="65" t="s">
        <v>247</v>
      </c>
      <c r="I75" s="23">
        <v>100</v>
      </c>
      <c r="J75" s="65">
        <f t="shared" si="24"/>
        <v>1.9258175095327966E-3</v>
      </c>
      <c r="K75" s="65">
        <v>1.9258175095327966E-3</v>
      </c>
      <c r="L75" s="23">
        <v>100</v>
      </c>
      <c r="M75" s="23" t="s">
        <v>246</v>
      </c>
      <c r="N75" s="24" t="s">
        <v>247</v>
      </c>
      <c r="O75" s="24" t="s">
        <v>247</v>
      </c>
      <c r="P75" s="22">
        <f t="shared" si="25"/>
        <v>1.9258175095327966E-3</v>
      </c>
      <c r="Q75" s="24" t="s">
        <v>247</v>
      </c>
      <c r="R75" s="24" t="s">
        <v>247</v>
      </c>
      <c r="S75" s="24">
        <f>P75*(Ponderación!$G$10)</f>
        <v>5.4469634628992924E-4</v>
      </c>
      <c r="T75" s="24" t="s">
        <v>247</v>
      </c>
      <c r="U75" s="61">
        <f t="shared" si="26"/>
        <v>5.4469634628992924E-4</v>
      </c>
    </row>
    <row r="76" spans="1:21" x14ac:dyDescent="0.25">
      <c r="A76" s="62" t="s">
        <v>126</v>
      </c>
      <c r="B76" s="63" t="s">
        <v>127</v>
      </c>
      <c r="C76" s="23">
        <v>95</v>
      </c>
      <c r="D76" s="21">
        <v>546</v>
      </c>
      <c r="E76" s="72">
        <v>329</v>
      </c>
      <c r="F76" s="64">
        <f t="shared" si="23"/>
        <v>0.17399267399267399</v>
      </c>
      <c r="G76" s="65">
        <f>C76/E76</f>
        <v>0.28875379939209728</v>
      </c>
      <c r="H76" s="65">
        <f>GEOMEAN(F76:G76)</f>
        <v>0.2241451442297494</v>
      </c>
      <c r="I76" s="23">
        <v>95</v>
      </c>
      <c r="J76" s="65">
        <f t="shared" si="24"/>
        <v>1.8295266340561569E-3</v>
      </c>
      <c r="K76" s="65">
        <v>1.8295266340561569E-3</v>
      </c>
      <c r="L76" s="23">
        <v>95</v>
      </c>
      <c r="M76" s="23" t="s">
        <v>246</v>
      </c>
      <c r="N76" s="24" t="s">
        <v>247</v>
      </c>
      <c r="O76" s="22">
        <f>H76/$H$85</f>
        <v>1.8802322298319782E-4</v>
      </c>
      <c r="P76" s="22">
        <f t="shared" si="25"/>
        <v>1.8295266340561569E-3</v>
      </c>
      <c r="Q76" s="24" t="s">
        <v>247</v>
      </c>
      <c r="R76" s="24">
        <f>O76*(Ponderación!$G$9)</f>
        <v>1.3870869142050867E-5</v>
      </c>
      <c r="S76" s="24">
        <f>P76*(Ponderación!$G$10)</f>
        <v>5.1746152897543278E-4</v>
      </c>
      <c r="T76" s="24" t="s">
        <v>247</v>
      </c>
      <c r="U76" s="61">
        <f t="shared" si="26"/>
        <v>5.3133239811748367E-4</v>
      </c>
    </row>
    <row r="77" spans="1:21" x14ac:dyDescent="0.25">
      <c r="A77" s="62" t="s">
        <v>134</v>
      </c>
      <c r="B77" s="63" t="s">
        <v>135</v>
      </c>
      <c r="C77" s="23">
        <v>56</v>
      </c>
      <c r="D77" s="21">
        <v>107</v>
      </c>
      <c r="E77" s="72">
        <v>74</v>
      </c>
      <c r="F77" s="64">
        <f t="shared" si="23"/>
        <v>0.52336448598130836</v>
      </c>
      <c r="G77" s="65">
        <f>C77/E77</f>
        <v>0.7567567567567568</v>
      </c>
      <c r="H77" s="65">
        <f>GEOMEAN(F77:G77)</f>
        <v>0.62933267117867164</v>
      </c>
      <c r="I77" s="23">
        <v>56</v>
      </c>
      <c r="J77" s="65">
        <f t="shared" si="24"/>
        <v>1.0784578053383662E-3</v>
      </c>
      <c r="K77" s="65">
        <v>1.0784578053383662E-3</v>
      </c>
      <c r="L77" s="23">
        <v>56</v>
      </c>
      <c r="M77" s="23" t="s">
        <v>246</v>
      </c>
      <c r="N77" s="24" t="s">
        <v>247</v>
      </c>
      <c r="O77" s="22">
        <f>H77/$H$85</f>
        <v>5.2791309653512362E-4</v>
      </c>
      <c r="P77" s="22">
        <f t="shared" si="25"/>
        <v>1.0784578053383662E-3</v>
      </c>
      <c r="Q77" s="24" t="s">
        <v>247</v>
      </c>
      <c r="R77" s="24">
        <f>O77*(Ponderación!$G$9)</f>
        <v>3.8945260932304796E-5</v>
      </c>
      <c r="S77" s="24">
        <f>P77*(Ponderación!$G$10)</f>
        <v>3.0502995392236044E-4</v>
      </c>
      <c r="T77" s="24" t="s">
        <v>247</v>
      </c>
      <c r="U77" s="61">
        <f t="shared" si="26"/>
        <v>3.4397521485466525E-4</v>
      </c>
    </row>
    <row r="78" spans="1:21" x14ac:dyDescent="0.25">
      <c r="A78" s="62" t="s">
        <v>145</v>
      </c>
      <c r="B78" s="63" t="s">
        <v>146</v>
      </c>
      <c r="C78" s="23">
        <v>11</v>
      </c>
      <c r="D78" s="21">
        <v>12</v>
      </c>
      <c r="E78" s="72">
        <v>0</v>
      </c>
      <c r="F78" s="64">
        <f t="shared" si="23"/>
        <v>0.91666666666666663</v>
      </c>
      <c r="G78" s="65" t="s">
        <v>247</v>
      </c>
      <c r="H78" s="65" t="s">
        <v>247</v>
      </c>
      <c r="I78" s="23">
        <v>11</v>
      </c>
      <c r="J78" s="65">
        <f t="shared" si="24"/>
        <v>2.1183992604860763E-4</v>
      </c>
      <c r="K78" s="65">
        <v>2.1183992604860763E-4</v>
      </c>
      <c r="L78" s="23">
        <v>11</v>
      </c>
      <c r="M78" s="23">
        <v>76</v>
      </c>
      <c r="N78" s="65">
        <f>M78/L78</f>
        <v>6.9090909090909092</v>
      </c>
      <c r="O78" s="24" t="s">
        <v>247</v>
      </c>
      <c r="P78" s="22">
        <f t="shared" si="25"/>
        <v>2.1183992604860763E-4</v>
      </c>
      <c r="Q78" s="22">
        <f>N78/$N$85</f>
        <v>4.1252838585915632E-4</v>
      </c>
      <c r="R78" s="24" t="s">
        <v>247</v>
      </c>
      <c r="S78" s="24">
        <f>P78*(Ponderación!$G$10)</f>
        <v>5.9916598091892222E-5</v>
      </c>
      <c r="T78" s="24">
        <f>Q78*(Ponderación!$G$11)</f>
        <v>2.6541617168889355E-4</v>
      </c>
      <c r="U78" s="61">
        <f t="shared" si="26"/>
        <v>3.2533276978078578E-4</v>
      </c>
    </row>
    <row r="79" spans="1:21" x14ac:dyDescent="0.25">
      <c r="A79" s="62" t="s">
        <v>139</v>
      </c>
      <c r="B79" s="63" t="s">
        <v>140</v>
      </c>
      <c r="C79" s="23">
        <v>26</v>
      </c>
      <c r="D79" s="21">
        <v>516</v>
      </c>
      <c r="E79" s="72">
        <v>724</v>
      </c>
      <c r="F79" s="64">
        <f t="shared" si="23"/>
        <v>5.0387596899224806E-2</v>
      </c>
      <c r="G79" s="65">
        <f>C79/E79</f>
        <v>3.591160220994475E-2</v>
      </c>
      <c r="H79" s="65">
        <f>GEOMEAN(F79:G79)</f>
        <v>4.2538210307440143E-2</v>
      </c>
      <c r="I79" s="23">
        <v>26</v>
      </c>
      <c r="J79" s="65">
        <f t="shared" si="24"/>
        <v>5.0071255247852717E-4</v>
      </c>
      <c r="K79" s="65">
        <v>5.0071255247852717E-4</v>
      </c>
      <c r="L79" s="23">
        <v>26</v>
      </c>
      <c r="M79" s="23">
        <v>58</v>
      </c>
      <c r="N79" s="65">
        <f>M79/L79</f>
        <v>2.2307692307692308</v>
      </c>
      <c r="O79" s="22">
        <f>H79/$H$85</f>
        <v>3.5683000983255005E-5</v>
      </c>
      <c r="P79" s="22">
        <f t="shared" si="25"/>
        <v>5.0071255247852717E-4</v>
      </c>
      <c r="Q79" s="22">
        <f>N79/$N$85</f>
        <v>1.3319489381484906E-4</v>
      </c>
      <c r="R79" s="24">
        <f>O79*(Ponderación!$G$9)</f>
        <v>2.6324101320113679E-6</v>
      </c>
      <c r="S79" s="24">
        <f>P79*(Ponderación!$G$10)</f>
        <v>1.4162105003538163E-4</v>
      </c>
      <c r="T79" s="24">
        <f>Q79*(Ponderación!$G$11)</f>
        <v>8.5696112114126564E-5</v>
      </c>
      <c r="U79" s="61">
        <f t="shared" si="26"/>
        <v>2.2994957228151955E-4</v>
      </c>
    </row>
    <row r="80" spans="1:21" x14ac:dyDescent="0.25">
      <c r="A80" s="62" t="s">
        <v>149</v>
      </c>
      <c r="B80" s="63" t="s">
        <v>150</v>
      </c>
      <c r="C80" s="23">
        <v>35</v>
      </c>
      <c r="D80" s="21">
        <v>146</v>
      </c>
      <c r="E80" s="72">
        <v>158</v>
      </c>
      <c r="F80" s="64">
        <f t="shared" si="23"/>
        <v>0.23972602739726026</v>
      </c>
      <c r="G80" s="65">
        <f>C80/E80</f>
        <v>0.22151898734177214</v>
      </c>
      <c r="H80" s="65">
        <f>GEOMEAN(F80:G80)</f>
        <v>0.23044276258651955</v>
      </c>
      <c r="I80" s="23">
        <v>35</v>
      </c>
      <c r="J80" s="65">
        <f t="shared" si="24"/>
        <v>6.7403612833647885E-4</v>
      </c>
      <c r="K80" s="65">
        <v>6.7403612833647885E-4</v>
      </c>
      <c r="L80" s="23">
        <v>35</v>
      </c>
      <c r="M80" s="23" t="s">
        <v>246</v>
      </c>
      <c r="N80" s="24" t="s">
        <v>247</v>
      </c>
      <c r="O80" s="22">
        <f>H80/$H$85</f>
        <v>1.9330595397711297E-4</v>
      </c>
      <c r="P80" s="22">
        <f t="shared" si="25"/>
        <v>6.7403612833647885E-4</v>
      </c>
      <c r="Q80" s="24" t="s">
        <v>247</v>
      </c>
      <c r="R80" s="24">
        <f>O80*(Ponderación!$G$9)</f>
        <v>1.4260587333062845E-5</v>
      </c>
      <c r="S80" s="24">
        <f>P80*(Ponderación!$G$10)</f>
        <v>1.9064372120147525E-4</v>
      </c>
      <c r="T80" s="24" t="s">
        <v>247</v>
      </c>
      <c r="U80" s="61">
        <f t="shared" si="26"/>
        <v>2.0490430853453809E-4</v>
      </c>
    </row>
    <row r="81" spans="1:21" x14ac:dyDescent="0.25">
      <c r="A81" s="62" t="s">
        <v>136</v>
      </c>
      <c r="B81" s="63" t="s">
        <v>137</v>
      </c>
      <c r="C81" s="23">
        <v>35</v>
      </c>
      <c r="D81" s="21">
        <v>0</v>
      </c>
      <c r="E81" s="72">
        <v>0</v>
      </c>
      <c r="F81" s="64" t="s">
        <v>247</v>
      </c>
      <c r="G81" s="64" t="s">
        <v>247</v>
      </c>
      <c r="H81" s="64" t="s">
        <v>247</v>
      </c>
      <c r="I81" s="23">
        <v>35</v>
      </c>
      <c r="J81" s="65">
        <f t="shared" si="24"/>
        <v>6.7403612833647885E-4</v>
      </c>
      <c r="K81" s="65">
        <v>6.7403612833647885E-4</v>
      </c>
      <c r="L81" s="23">
        <v>35</v>
      </c>
      <c r="M81" s="23" t="s">
        <v>246</v>
      </c>
      <c r="N81" s="24" t="s">
        <v>247</v>
      </c>
      <c r="O81" s="24" t="s">
        <v>247</v>
      </c>
      <c r="P81" s="22">
        <f t="shared" si="25"/>
        <v>6.7403612833647885E-4</v>
      </c>
      <c r="Q81" s="24" t="s">
        <v>247</v>
      </c>
      <c r="R81" s="24" t="s">
        <v>247</v>
      </c>
      <c r="S81" s="24">
        <f>P81*(Ponderación!$G$10)</f>
        <v>1.9064372120147525E-4</v>
      </c>
      <c r="T81" s="24" t="s">
        <v>247</v>
      </c>
      <c r="U81" s="61">
        <f t="shared" si="26"/>
        <v>1.9064372120147525E-4</v>
      </c>
    </row>
    <row r="82" spans="1:21" x14ac:dyDescent="0.25">
      <c r="A82" s="62" t="s">
        <v>141</v>
      </c>
      <c r="B82" s="63" t="s">
        <v>142</v>
      </c>
      <c r="C82" s="23">
        <v>17</v>
      </c>
      <c r="D82" s="21">
        <v>97</v>
      </c>
      <c r="E82" s="72">
        <v>0</v>
      </c>
      <c r="F82" s="64">
        <f>C82/D82</f>
        <v>0.17525773195876287</v>
      </c>
      <c r="G82" s="65" t="s">
        <v>247</v>
      </c>
      <c r="H82" s="65" t="s">
        <v>247</v>
      </c>
      <c r="I82" s="23">
        <v>17</v>
      </c>
      <c r="J82" s="65">
        <f t="shared" si="24"/>
        <v>3.2738897662057544E-4</v>
      </c>
      <c r="K82" s="65">
        <v>3.2738897662057544E-4</v>
      </c>
      <c r="L82" s="23">
        <v>17</v>
      </c>
      <c r="M82" s="23" t="s">
        <v>246</v>
      </c>
      <c r="N82" s="24" t="s">
        <v>247</v>
      </c>
      <c r="O82" s="24" t="s">
        <v>247</v>
      </c>
      <c r="P82" s="22">
        <f t="shared" si="25"/>
        <v>3.2738897662057544E-4</v>
      </c>
      <c r="Q82" s="24" t="s">
        <v>247</v>
      </c>
      <c r="R82" s="24" t="s">
        <v>247</v>
      </c>
      <c r="S82" s="24">
        <f>P82*(Ponderación!$G$10)</f>
        <v>9.2598378869287976E-5</v>
      </c>
      <c r="T82" s="24" t="s">
        <v>247</v>
      </c>
      <c r="U82" s="61">
        <f t="shared" si="26"/>
        <v>9.2598378869287976E-5</v>
      </c>
    </row>
    <row r="83" spans="1:21" x14ac:dyDescent="0.25">
      <c r="A83" s="62" t="s">
        <v>143</v>
      </c>
      <c r="B83" s="63" t="s">
        <v>144</v>
      </c>
      <c r="C83" s="23">
        <v>13</v>
      </c>
      <c r="D83" s="21">
        <v>204</v>
      </c>
      <c r="E83" s="72">
        <v>112</v>
      </c>
      <c r="F83" s="64">
        <f>C83/D83</f>
        <v>6.3725490196078427E-2</v>
      </c>
      <c r="G83" s="65">
        <f>C83/E83</f>
        <v>0.11607142857142858</v>
      </c>
      <c r="H83" s="65">
        <f>GEOMEAN(F83:G83)</f>
        <v>8.6004120154056507E-2</v>
      </c>
      <c r="I83" s="23">
        <v>13</v>
      </c>
      <c r="J83" s="65">
        <f t="shared" si="24"/>
        <v>2.5035627623926359E-4</v>
      </c>
      <c r="K83" s="65">
        <v>2.5035627623926359E-4</v>
      </c>
      <c r="L83" s="23">
        <v>13</v>
      </c>
      <c r="M83" s="23" t="s">
        <v>246</v>
      </c>
      <c r="N83" s="24" t="s">
        <v>247</v>
      </c>
      <c r="O83" s="22">
        <f>H83/$H$85</f>
        <v>7.2144198870642575E-5</v>
      </c>
      <c r="P83" s="22">
        <f t="shared" si="25"/>
        <v>2.5035627623926359E-4</v>
      </c>
      <c r="Q83" s="24" t="s">
        <v>247</v>
      </c>
      <c r="R83" s="24">
        <f>O83*(Ponderación!$G$9)</f>
        <v>5.3222294885467537E-6</v>
      </c>
      <c r="S83" s="24">
        <f>P83*(Ponderación!$G$10)</f>
        <v>7.0810525017690816E-5</v>
      </c>
      <c r="T83" s="24" t="s">
        <v>247</v>
      </c>
      <c r="U83" s="61">
        <f t="shared" si="26"/>
        <v>7.6132754506237567E-5</v>
      </c>
    </row>
    <row r="84" spans="1:21" x14ac:dyDescent="0.25">
      <c r="A84" s="66" t="s">
        <v>138</v>
      </c>
      <c r="B84" s="67" t="s">
        <v>115</v>
      </c>
      <c r="C84" s="30">
        <v>11</v>
      </c>
      <c r="D84" s="28">
        <v>3</v>
      </c>
      <c r="E84" s="73">
        <v>0</v>
      </c>
      <c r="F84" s="68">
        <f>C84/D84</f>
        <v>3.6666666666666665</v>
      </c>
      <c r="G84" s="69" t="s">
        <v>247</v>
      </c>
      <c r="H84" s="69" t="s">
        <v>247</v>
      </c>
      <c r="I84" s="30">
        <v>11</v>
      </c>
      <c r="J84" s="69">
        <f t="shared" si="24"/>
        <v>2.1183992604860763E-4</v>
      </c>
      <c r="K84" s="69">
        <v>2.1183992604860763E-4</v>
      </c>
      <c r="L84" s="30">
        <v>11</v>
      </c>
      <c r="M84" s="30" t="s">
        <v>246</v>
      </c>
      <c r="N84" s="31" t="s">
        <v>247</v>
      </c>
      <c r="O84" s="31" t="s">
        <v>247</v>
      </c>
      <c r="P84" s="29">
        <f t="shared" si="25"/>
        <v>2.1183992604860763E-4</v>
      </c>
      <c r="Q84" s="31" t="s">
        <v>247</v>
      </c>
      <c r="R84" s="31" t="s">
        <v>247</v>
      </c>
      <c r="S84" s="31">
        <f>P84*(Ponderación!$G$10)</f>
        <v>5.9916598091892222E-5</v>
      </c>
      <c r="T84" s="31" t="s">
        <v>247</v>
      </c>
      <c r="U84" s="70">
        <f t="shared" si="26"/>
        <v>5.9916598091892222E-5</v>
      </c>
    </row>
    <row r="85" spans="1:21" x14ac:dyDescent="0.25">
      <c r="H85" s="1">
        <f>SUMIF(H4:H84,"&gt;=0")</f>
        <v>1192.114147781519</v>
      </c>
      <c r="I85" s="45">
        <f>SUM(I4:I84)</f>
        <v>51926</v>
      </c>
      <c r="M85" s="53"/>
      <c r="N85" s="54">
        <f>SUMIF(N4:N84, "&gt;=0")</f>
        <v>16748.158783550429</v>
      </c>
      <c r="O85" s="51"/>
      <c r="Q85" s="55"/>
    </row>
  </sheetData>
  <autoFilter ref="U2:U85">
    <sortState ref="A5:U85">
      <sortCondition descending="1" ref="U2:U85"/>
    </sortState>
  </autoFilter>
  <mergeCells count="9">
    <mergeCell ref="A1:U1"/>
    <mergeCell ref="A2:A3"/>
    <mergeCell ref="B2:B3"/>
    <mergeCell ref="C2:H2"/>
    <mergeCell ref="I2:K2"/>
    <mergeCell ref="L2:N2"/>
    <mergeCell ref="O2:Q2"/>
    <mergeCell ref="R2:T2"/>
    <mergeCell ref="U2:U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E8" sqref="E8"/>
    </sheetView>
  </sheetViews>
  <sheetFormatPr baseColWidth="10" defaultRowHeight="15" x14ac:dyDescent="0.25"/>
  <cols>
    <col min="3" max="4" width="49" customWidth="1"/>
    <col min="8" max="8" width="45.7109375" customWidth="1"/>
    <col min="9" max="9" width="47.42578125" customWidth="1"/>
    <col min="13" max="14" width="45.85546875" customWidth="1"/>
  </cols>
  <sheetData>
    <row r="1" spans="1:15" x14ac:dyDescent="0.25">
      <c r="B1" s="101" t="s">
        <v>253</v>
      </c>
      <c r="C1" s="101"/>
      <c r="D1" s="101"/>
    </row>
    <row r="2" spans="1:15" ht="25.5" x14ac:dyDescent="0.5">
      <c r="A2" s="90" t="s">
        <v>183</v>
      </c>
      <c r="B2" s="91"/>
      <c r="C2" s="92"/>
      <c r="D2" s="36" t="s">
        <v>184</v>
      </c>
    </row>
    <row r="3" spans="1:15" ht="17.25" x14ac:dyDescent="0.25">
      <c r="A3" s="93" t="s">
        <v>185</v>
      </c>
      <c r="B3" s="41">
        <v>1</v>
      </c>
      <c r="C3" s="37" t="s">
        <v>186</v>
      </c>
      <c r="D3" s="38" t="s">
        <v>253</v>
      </c>
    </row>
    <row r="4" spans="1:15" ht="69" x14ac:dyDescent="0.25">
      <c r="A4" s="94"/>
      <c r="B4" s="41">
        <v>2</v>
      </c>
      <c r="C4" s="37" t="s">
        <v>187</v>
      </c>
      <c r="D4" s="38" t="s">
        <v>217</v>
      </c>
    </row>
    <row r="5" spans="1:15" ht="34.5" x14ac:dyDescent="0.25">
      <c r="A5" s="94"/>
      <c r="B5" s="41">
        <v>3</v>
      </c>
      <c r="C5" s="37" t="s">
        <v>188</v>
      </c>
      <c r="D5" s="38" t="s">
        <v>254</v>
      </c>
    </row>
    <row r="6" spans="1:15" ht="17.25" x14ac:dyDescent="0.25">
      <c r="A6" s="94"/>
      <c r="B6" s="41">
        <v>4</v>
      </c>
      <c r="C6" s="37" t="s">
        <v>189</v>
      </c>
      <c r="D6" s="38" t="s">
        <v>164</v>
      </c>
    </row>
    <row r="7" spans="1:15" ht="17.25" x14ac:dyDescent="0.25">
      <c r="A7" s="94"/>
      <c r="B7" s="41">
        <v>5</v>
      </c>
      <c r="C7" s="37" t="s">
        <v>190</v>
      </c>
      <c r="D7" s="38" t="s">
        <v>219</v>
      </c>
    </row>
    <row r="8" spans="1:15" ht="17.25" x14ac:dyDescent="0.25">
      <c r="A8" s="94"/>
      <c r="B8" s="41">
        <v>6</v>
      </c>
      <c r="C8" s="37" t="s">
        <v>192</v>
      </c>
      <c r="D8" s="38" t="s">
        <v>225</v>
      </c>
    </row>
    <row r="9" spans="1:15" ht="17.25" x14ac:dyDescent="0.25">
      <c r="A9" s="94"/>
      <c r="B9" s="41">
        <v>7</v>
      </c>
      <c r="C9" s="37" t="s">
        <v>193</v>
      </c>
      <c r="D9" s="38" t="s">
        <v>225</v>
      </c>
    </row>
    <row r="10" spans="1:15" ht="17.25" x14ac:dyDescent="0.25">
      <c r="A10" s="95"/>
      <c r="B10" s="41">
        <v>8</v>
      </c>
      <c r="C10" s="39" t="s">
        <v>194</v>
      </c>
      <c r="D10" s="77" t="s">
        <v>257</v>
      </c>
    </row>
    <row r="11" spans="1:15" ht="68.25" customHeight="1" x14ac:dyDescent="0.25">
      <c r="A11" s="93" t="s">
        <v>195</v>
      </c>
      <c r="B11" s="41">
        <v>9</v>
      </c>
      <c r="C11" s="40" t="s">
        <v>196</v>
      </c>
      <c r="D11" s="38" t="s">
        <v>218</v>
      </c>
    </row>
    <row r="12" spans="1:15" ht="21" customHeight="1" x14ac:dyDescent="0.25">
      <c r="A12" s="94"/>
      <c r="B12" s="41">
        <v>10</v>
      </c>
      <c r="C12" s="40" t="s">
        <v>197</v>
      </c>
    </row>
    <row r="13" spans="1:15" ht="23.25" customHeight="1" x14ac:dyDescent="0.25">
      <c r="A13" s="94"/>
      <c r="B13" s="41">
        <v>11</v>
      </c>
      <c r="C13" s="40" t="s">
        <v>199</v>
      </c>
      <c r="D13" s="38" t="s">
        <v>191</v>
      </c>
    </row>
    <row r="14" spans="1:15" ht="23.25" customHeight="1" x14ac:dyDescent="0.25">
      <c r="A14" s="94"/>
      <c r="B14" s="41">
        <v>12</v>
      </c>
      <c r="C14" s="40" t="s">
        <v>200</v>
      </c>
      <c r="D14" s="38" t="s">
        <v>215</v>
      </c>
      <c r="O14" s="75"/>
    </row>
    <row r="15" spans="1:15" ht="34.5" x14ac:dyDescent="0.25">
      <c r="A15" s="94"/>
      <c r="B15" s="41">
        <v>13</v>
      </c>
      <c r="C15" s="40" t="s">
        <v>202</v>
      </c>
      <c r="D15" s="38" t="s">
        <v>213</v>
      </c>
    </row>
    <row r="16" spans="1:15" ht="17.25" x14ac:dyDescent="0.25">
      <c r="A16" s="94"/>
      <c r="B16" s="41">
        <v>14</v>
      </c>
      <c r="C16" s="40" t="s">
        <v>203</v>
      </c>
      <c r="D16" s="38" t="s">
        <v>221</v>
      </c>
    </row>
    <row r="17" spans="1:14" ht="17.25" x14ac:dyDescent="0.25">
      <c r="A17" s="94"/>
      <c r="B17" s="41">
        <v>15</v>
      </c>
      <c r="C17" s="40" t="s">
        <v>204</v>
      </c>
      <c r="D17" s="38" t="s">
        <v>191</v>
      </c>
    </row>
    <row r="18" spans="1:14" ht="17.25" x14ac:dyDescent="0.25">
      <c r="A18" s="94"/>
      <c r="B18" s="41">
        <v>16</v>
      </c>
      <c r="C18" s="40" t="s">
        <v>205</v>
      </c>
      <c r="D18" s="38" t="s">
        <v>215</v>
      </c>
    </row>
    <row r="19" spans="1:14" ht="34.5" x14ac:dyDescent="0.25">
      <c r="A19" s="94"/>
      <c r="B19" s="41">
        <v>17</v>
      </c>
      <c r="C19" s="40" t="s">
        <v>207</v>
      </c>
      <c r="D19" s="38" t="s">
        <v>226</v>
      </c>
    </row>
    <row r="20" spans="1:14" ht="17.25" x14ac:dyDescent="0.25">
      <c r="A20" s="94"/>
      <c r="B20" s="41">
        <v>18</v>
      </c>
      <c r="C20" s="40" t="s">
        <v>208</v>
      </c>
      <c r="D20" s="38"/>
    </row>
    <row r="21" spans="1:14" ht="17.25" x14ac:dyDescent="0.25">
      <c r="A21" s="94"/>
      <c r="B21" s="41">
        <v>19</v>
      </c>
      <c r="C21" s="40" t="s">
        <v>209</v>
      </c>
      <c r="D21" s="38" t="s">
        <v>191</v>
      </c>
    </row>
    <row r="22" spans="1:14" ht="17.25" x14ac:dyDescent="0.25">
      <c r="A22" s="94"/>
      <c r="B22" s="46">
        <v>20</v>
      </c>
      <c r="C22" s="47" t="s">
        <v>210</v>
      </c>
      <c r="D22" s="38" t="s">
        <v>215</v>
      </c>
    </row>
    <row r="23" spans="1:14" ht="28.5" x14ac:dyDescent="0.25">
      <c r="A23" s="100" t="s">
        <v>229</v>
      </c>
      <c r="B23" s="100"/>
      <c r="C23" s="100"/>
      <c r="D23" s="48" t="s">
        <v>248</v>
      </c>
    </row>
    <row r="25" spans="1:14" ht="34.5" customHeight="1" x14ac:dyDescent="0.25">
      <c r="B25" s="96" t="s">
        <v>231</v>
      </c>
      <c r="C25" s="96"/>
      <c r="D25" s="96"/>
      <c r="E25" s="75"/>
      <c r="G25" s="96" t="s">
        <v>232</v>
      </c>
      <c r="H25" s="96"/>
      <c r="I25" s="96"/>
      <c r="K25" s="42"/>
      <c r="L25" s="89" t="s">
        <v>233</v>
      </c>
      <c r="M25" s="89"/>
      <c r="N25" s="89"/>
    </row>
    <row r="26" spans="1:14" ht="25.5" x14ac:dyDescent="0.5">
      <c r="A26" s="90" t="s">
        <v>183</v>
      </c>
      <c r="B26" s="91"/>
      <c r="C26" s="92"/>
      <c r="D26" s="36" t="s">
        <v>184</v>
      </c>
      <c r="F26" s="90" t="s">
        <v>183</v>
      </c>
      <c r="G26" s="91"/>
      <c r="H26" s="92"/>
      <c r="I26" s="36" t="s">
        <v>184</v>
      </c>
      <c r="K26" s="90" t="s">
        <v>183</v>
      </c>
      <c r="L26" s="91"/>
      <c r="M26" s="92"/>
      <c r="N26" s="36" t="s">
        <v>184</v>
      </c>
    </row>
    <row r="27" spans="1:14" ht="34.5" x14ac:dyDescent="0.25">
      <c r="A27" s="93" t="s">
        <v>185</v>
      </c>
      <c r="B27" s="41">
        <v>1</v>
      </c>
      <c r="C27" s="37" t="s">
        <v>186</v>
      </c>
      <c r="D27" s="38" t="s">
        <v>218</v>
      </c>
      <c r="F27" s="93" t="s">
        <v>185</v>
      </c>
      <c r="G27" s="41">
        <v>1</v>
      </c>
      <c r="H27" s="37" t="s">
        <v>186</v>
      </c>
      <c r="I27" s="38" t="s">
        <v>223</v>
      </c>
      <c r="K27" s="93" t="s">
        <v>185</v>
      </c>
      <c r="L27" s="41">
        <v>1</v>
      </c>
      <c r="M27" s="37" t="s">
        <v>186</v>
      </c>
      <c r="N27" s="38" t="s">
        <v>227</v>
      </c>
    </row>
    <row r="28" spans="1:14" ht="69" x14ac:dyDescent="0.25">
      <c r="A28" s="94"/>
      <c r="B28" s="41">
        <v>2</v>
      </c>
      <c r="C28" s="37" t="s">
        <v>187</v>
      </c>
      <c r="D28" s="38" t="s">
        <v>206</v>
      </c>
      <c r="F28" s="94"/>
      <c r="G28" s="41">
        <v>2</v>
      </c>
      <c r="H28" s="37" t="s">
        <v>187</v>
      </c>
      <c r="I28" s="38" t="s">
        <v>224</v>
      </c>
      <c r="K28" s="94"/>
      <c r="L28" s="41">
        <v>2</v>
      </c>
      <c r="M28" s="37" t="s">
        <v>187</v>
      </c>
      <c r="N28" s="38" t="s">
        <v>226</v>
      </c>
    </row>
    <row r="29" spans="1:14" ht="138" x14ac:dyDescent="0.25">
      <c r="A29" s="94"/>
      <c r="B29" s="41">
        <v>3</v>
      </c>
      <c r="C29" s="37" t="s">
        <v>188</v>
      </c>
      <c r="D29" s="38" t="s">
        <v>211</v>
      </c>
      <c r="F29" s="94"/>
      <c r="G29" s="41">
        <v>3</v>
      </c>
      <c r="H29" s="37" t="s">
        <v>188</v>
      </c>
      <c r="I29" s="38" t="s">
        <v>212</v>
      </c>
      <c r="K29" s="94"/>
      <c r="L29" s="41">
        <v>3</v>
      </c>
      <c r="M29" s="37" t="s">
        <v>188</v>
      </c>
      <c r="N29" s="38" t="s">
        <v>214</v>
      </c>
    </row>
    <row r="30" spans="1:14" ht="17.25" x14ac:dyDescent="0.25">
      <c r="A30" s="94"/>
      <c r="B30" s="41">
        <v>4</v>
      </c>
      <c r="C30" s="37" t="s">
        <v>189</v>
      </c>
      <c r="D30" s="38" t="s">
        <v>215</v>
      </c>
      <c r="F30" s="94"/>
      <c r="G30" s="41">
        <v>4</v>
      </c>
      <c r="H30" s="37" t="s">
        <v>189</v>
      </c>
      <c r="I30" s="38" t="s">
        <v>215</v>
      </c>
      <c r="K30" s="94"/>
      <c r="L30" s="41">
        <v>4</v>
      </c>
      <c r="M30" s="37" t="s">
        <v>189</v>
      </c>
      <c r="N30" s="38" t="s">
        <v>215</v>
      </c>
    </row>
    <row r="31" spans="1:14" ht="17.25" x14ac:dyDescent="0.25">
      <c r="A31" s="94"/>
      <c r="B31" s="41">
        <v>5</v>
      </c>
      <c r="C31" s="37" t="s">
        <v>190</v>
      </c>
      <c r="D31" s="38" t="s">
        <v>191</v>
      </c>
      <c r="F31" s="94"/>
      <c r="G31" s="41">
        <v>5</v>
      </c>
      <c r="H31" s="37" t="s">
        <v>190</v>
      </c>
      <c r="I31" s="38" t="s">
        <v>191</v>
      </c>
      <c r="K31" s="94"/>
      <c r="L31" s="41">
        <v>5</v>
      </c>
      <c r="M31" s="37" t="s">
        <v>190</v>
      </c>
      <c r="N31" s="38" t="s">
        <v>191</v>
      </c>
    </row>
    <row r="32" spans="1:14" ht="17.25" x14ac:dyDescent="0.25">
      <c r="A32" s="94"/>
      <c r="B32" s="41">
        <v>6</v>
      </c>
      <c r="C32" s="37" t="s">
        <v>192</v>
      </c>
      <c r="D32" s="38"/>
      <c r="F32" s="94"/>
      <c r="G32" s="41">
        <v>6</v>
      </c>
      <c r="H32" s="37" t="s">
        <v>192</v>
      </c>
      <c r="I32" s="38" t="s">
        <v>221</v>
      </c>
      <c r="K32" s="94"/>
      <c r="L32" s="41">
        <v>6</v>
      </c>
      <c r="M32" s="37" t="s">
        <v>192</v>
      </c>
      <c r="N32" s="76" t="s">
        <v>221</v>
      </c>
    </row>
    <row r="33" spans="1:14" ht="69" customHeight="1" x14ac:dyDescent="0.25">
      <c r="A33" s="94"/>
      <c r="B33" s="41">
        <v>7</v>
      </c>
      <c r="C33" s="37" t="s">
        <v>193</v>
      </c>
      <c r="D33" s="38" t="s">
        <v>251</v>
      </c>
      <c r="F33" s="94"/>
      <c r="G33" s="41">
        <v>7</v>
      </c>
      <c r="H33" s="37" t="s">
        <v>193</v>
      </c>
      <c r="I33" s="38" t="s">
        <v>225</v>
      </c>
      <c r="K33" s="94"/>
      <c r="L33" s="41">
        <v>7</v>
      </c>
      <c r="M33" s="37" t="s">
        <v>193</v>
      </c>
      <c r="N33" s="38" t="s">
        <v>225</v>
      </c>
    </row>
    <row r="34" spans="1:14" ht="69" x14ac:dyDescent="0.25">
      <c r="A34" s="95"/>
      <c r="B34" s="41">
        <v>8</v>
      </c>
      <c r="C34" s="39" t="s">
        <v>194</v>
      </c>
      <c r="D34" s="38" t="s">
        <v>255</v>
      </c>
      <c r="F34" s="95"/>
      <c r="G34" s="41">
        <v>8</v>
      </c>
      <c r="H34" s="39" t="s">
        <v>194</v>
      </c>
      <c r="I34" s="38" t="s">
        <v>256</v>
      </c>
      <c r="K34" s="95"/>
      <c r="L34" s="41">
        <v>8</v>
      </c>
      <c r="M34" s="39" t="s">
        <v>194</v>
      </c>
      <c r="N34" s="38" t="s">
        <v>256</v>
      </c>
    </row>
    <row r="35" spans="1:14" ht="69" x14ac:dyDescent="0.25">
      <c r="A35" s="93" t="s">
        <v>195</v>
      </c>
      <c r="B35" s="41">
        <v>9</v>
      </c>
      <c r="C35" s="40" t="s">
        <v>196</v>
      </c>
      <c r="D35" s="38" t="s">
        <v>220</v>
      </c>
      <c r="F35" s="93" t="s">
        <v>195</v>
      </c>
      <c r="G35" s="41">
        <v>9</v>
      </c>
      <c r="H35" s="40" t="s">
        <v>196</v>
      </c>
      <c r="I35" s="38" t="s">
        <v>220</v>
      </c>
      <c r="K35" s="93" t="s">
        <v>195</v>
      </c>
      <c r="L35" s="41">
        <v>9</v>
      </c>
      <c r="M35" s="40" t="s">
        <v>196</v>
      </c>
      <c r="N35" s="38" t="s">
        <v>220</v>
      </c>
    </row>
    <row r="36" spans="1:14" ht="17.25" x14ac:dyDescent="0.25">
      <c r="A36" s="94"/>
      <c r="B36" s="41">
        <v>10</v>
      </c>
      <c r="C36" s="40" t="s">
        <v>197</v>
      </c>
      <c r="D36" s="38" t="s">
        <v>221</v>
      </c>
      <c r="F36" s="94"/>
      <c r="G36" s="41">
        <v>10</v>
      </c>
      <c r="H36" s="40" t="s">
        <v>197</v>
      </c>
      <c r="I36" s="38" t="s">
        <v>221</v>
      </c>
      <c r="K36" s="94"/>
      <c r="L36" s="41">
        <v>10</v>
      </c>
      <c r="M36" s="40" t="s">
        <v>197</v>
      </c>
      <c r="N36" s="38" t="s">
        <v>221</v>
      </c>
    </row>
    <row r="37" spans="1:14" ht="34.5" customHeight="1" x14ac:dyDescent="0.25">
      <c r="A37" s="94"/>
      <c r="B37" s="41">
        <v>11</v>
      </c>
      <c r="C37" s="40" t="s">
        <v>199</v>
      </c>
      <c r="D37" s="38" t="s">
        <v>191</v>
      </c>
      <c r="F37" s="94"/>
      <c r="G37" s="41">
        <v>11</v>
      </c>
      <c r="H37" s="40" t="s">
        <v>199</v>
      </c>
      <c r="I37" s="38" t="s">
        <v>191</v>
      </c>
      <c r="K37" s="94"/>
      <c r="L37" s="41">
        <v>11</v>
      </c>
      <c r="M37" s="40" t="s">
        <v>199</v>
      </c>
      <c r="N37" s="38" t="s">
        <v>191</v>
      </c>
    </row>
    <row r="38" spans="1:14" ht="17.25" x14ac:dyDescent="0.25">
      <c r="A38" s="94"/>
      <c r="B38" s="41">
        <v>12</v>
      </c>
      <c r="C38" s="40" t="s">
        <v>200</v>
      </c>
      <c r="D38" s="38" t="s">
        <v>201</v>
      </c>
      <c r="F38" s="95"/>
      <c r="G38" s="41">
        <v>12</v>
      </c>
      <c r="H38" s="40" t="s">
        <v>200</v>
      </c>
      <c r="I38" s="38" t="s">
        <v>201</v>
      </c>
      <c r="K38" s="94"/>
      <c r="L38" s="41">
        <v>12</v>
      </c>
      <c r="M38" s="40" t="s">
        <v>200</v>
      </c>
      <c r="N38" s="38" t="s">
        <v>201</v>
      </c>
    </row>
    <row r="39" spans="1:14" ht="34.5" x14ac:dyDescent="0.25">
      <c r="A39" s="94"/>
      <c r="B39" s="41">
        <v>13</v>
      </c>
      <c r="C39" s="40" t="s">
        <v>202</v>
      </c>
      <c r="D39" s="38" t="s">
        <v>235</v>
      </c>
      <c r="F39" s="97" t="s">
        <v>229</v>
      </c>
      <c r="G39" s="98"/>
      <c r="H39" s="99"/>
      <c r="I39" s="49" t="s">
        <v>230</v>
      </c>
      <c r="K39" s="94"/>
      <c r="L39" s="41">
        <v>13</v>
      </c>
      <c r="M39" s="40" t="s">
        <v>202</v>
      </c>
      <c r="N39" s="38" t="s">
        <v>216</v>
      </c>
    </row>
    <row r="40" spans="1:14" ht="34.5" x14ac:dyDescent="0.25">
      <c r="A40" s="94"/>
      <c r="B40" s="41">
        <v>14</v>
      </c>
      <c r="C40" s="40" t="s">
        <v>203</v>
      </c>
      <c r="D40" s="38" t="s">
        <v>198</v>
      </c>
      <c r="K40" s="94"/>
      <c r="L40" s="41">
        <v>14</v>
      </c>
      <c r="M40" s="40" t="s">
        <v>203</v>
      </c>
      <c r="N40" s="38" t="s">
        <v>228</v>
      </c>
    </row>
    <row r="41" spans="1:14" ht="28.5" customHeight="1" x14ac:dyDescent="0.25">
      <c r="A41" s="94"/>
      <c r="B41" s="41">
        <v>15</v>
      </c>
      <c r="C41" s="40" t="s">
        <v>204</v>
      </c>
      <c r="D41" s="38" t="s">
        <v>191</v>
      </c>
      <c r="K41" s="94"/>
      <c r="L41" s="41">
        <v>15</v>
      </c>
      <c r="M41" s="40" t="s">
        <v>204</v>
      </c>
      <c r="N41" s="38" t="s">
        <v>191</v>
      </c>
    </row>
    <row r="42" spans="1:14" ht="17.25" x14ac:dyDescent="0.25">
      <c r="A42" s="94"/>
      <c r="B42" s="41">
        <v>16</v>
      </c>
      <c r="C42" s="40" t="s">
        <v>205</v>
      </c>
      <c r="D42" s="38" t="s">
        <v>201</v>
      </c>
      <c r="K42" s="95"/>
      <c r="L42" s="41">
        <v>16</v>
      </c>
      <c r="M42" s="40" t="s">
        <v>205</v>
      </c>
      <c r="N42" s="38" t="s">
        <v>201</v>
      </c>
    </row>
    <row r="43" spans="1:14" ht="51.75" x14ac:dyDescent="0.25">
      <c r="A43" s="94"/>
      <c r="B43" s="41">
        <v>17</v>
      </c>
      <c r="C43" s="40" t="s">
        <v>207</v>
      </c>
      <c r="D43" s="38" t="s">
        <v>222</v>
      </c>
      <c r="K43" s="97" t="s">
        <v>229</v>
      </c>
      <c r="L43" s="98"/>
      <c r="M43" s="99"/>
      <c r="N43" s="49" t="s">
        <v>230</v>
      </c>
    </row>
    <row r="44" spans="1:14" ht="34.5" x14ac:dyDescent="0.25">
      <c r="A44" s="94"/>
      <c r="B44" s="41">
        <v>18</v>
      </c>
      <c r="C44" s="40" t="s">
        <v>208</v>
      </c>
      <c r="D44" s="38" t="s">
        <v>250</v>
      </c>
    </row>
    <row r="45" spans="1:14" ht="17.25" x14ac:dyDescent="0.25">
      <c r="A45" s="94"/>
      <c r="B45" s="41">
        <v>19</v>
      </c>
      <c r="C45" s="40" t="s">
        <v>209</v>
      </c>
      <c r="D45" s="38" t="s">
        <v>249</v>
      </c>
    </row>
    <row r="46" spans="1:14" ht="17.25" x14ac:dyDescent="0.25">
      <c r="A46" s="94"/>
      <c r="B46" s="41">
        <v>20</v>
      </c>
      <c r="C46" s="40" t="s">
        <v>210</v>
      </c>
      <c r="D46" s="38" t="s">
        <v>201</v>
      </c>
    </row>
    <row r="47" spans="1:14" ht="51.75" customHeight="1" x14ac:dyDescent="0.25">
      <c r="A47" s="100" t="s">
        <v>229</v>
      </c>
      <c r="B47" s="100"/>
      <c r="C47" s="100"/>
      <c r="D47" s="49" t="s">
        <v>230</v>
      </c>
    </row>
    <row r="48" spans="1:14" ht="17.25" x14ac:dyDescent="0.25">
      <c r="C48" s="74"/>
      <c r="D48" s="43"/>
    </row>
  </sheetData>
  <mergeCells count="20">
    <mergeCell ref="A47:C47"/>
    <mergeCell ref="A23:C23"/>
    <mergeCell ref="B1:D1"/>
    <mergeCell ref="A2:C2"/>
    <mergeCell ref="A3:A10"/>
    <mergeCell ref="A11:A22"/>
    <mergeCell ref="L25:N25"/>
    <mergeCell ref="K26:M26"/>
    <mergeCell ref="K27:K34"/>
    <mergeCell ref="K35:K42"/>
    <mergeCell ref="A26:C26"/>
    <mergeCell ref="A27:A34"/>
    <mergeCell ref="A35:A46"/>
    <mergeCell ref="B25:D25"/>
    <mergeCell ref="G25:I25"/>
    <mergeCell ref="F26:H26"/>
    <mergeCell ref="F27:F34"/>
    <mergeCell ref="F35:F38"/>
    <mergeCell ref="K43:M43"/>
    <mergeCell ref="F39:H39"/>
  </mergeCells>
  <hyperlinks>
    <hyperlink ref="D10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34" sqref="G34"/>
    </sheetView>
  </sheetViews>
  <sheetFormatPr baseColWidth="10" defaultRowHeight="15" x14ac:dyDescent="0.25"/>
  <cols>
    <col min="1" max="1" width="12.42578125" customWidth="1"/>
    <col min="7" max="7" width="12.140625" customWidth="1"/>
  </cols>
  <sheetData>
    <row r="1" spans="1:7" ht="15.75" x14ac:dyDescent="0.25">
      <c r="A1" s="102" t="s">
        <v>176</v>
      </c>
      <c r="B1" s="102"/>
      <c r="C1" s="102"/>
      <c r="D1" s="102"/>
      <c r="E1" s="102"/>
      <c r="F1" s="102"/>
      <c r="G1" s="102"/>
    </row>
    <row r="2" spans="1:7" ht="15.75" thickBot="1" x14ac:dyDescent="0.3">
      <c r="B2" s="6" t="s">
        <v>173</v>
      </c>
      <c r="C2" s="6" t="s">
        <v>174</v>
      </c>
      <c r="D2" s="6" t="s">
        <v>175</v>
      </c>
    </row>
    <row r="3" spans="1:7" x14ac:dyDescent="0.25">
      <c r="A3" s="5" t="s">
        <v>173</v>
      </c>
      <c r="B3" s="7">
        <v>1</v>
      </c>
      <c r="C3" s="8">
        <f>1/B4</f>
        <v>0.2</v>
      </c>
      <c r="D3" s="9">
        <f>1/B5</f>
        <v>0.14285714285714285</v>
      </c>
    </row>
    <row r="4" spans="1:7" x14ac:dyDescent="0.25">
      <c r="A4" s="5" t="s">
        <v>174</v>
      </c>
      <c r="B4" s="10">
        <v>5</v>
      </c>
      <c r="C4" s="11">
        <v>1</v>
      </c>
      <c r="D4" s="12">
        <f>1/C5</f>
        <v>0.33333333333333331</v>
      </c>
    </row>
    <row r="5" spans="1:7" ht="15.75" thickBot="1" x14ac:dyDescent="0.3">
      <c r="A5" s="5" t="s">
        <v>175</v>
      </c>
      <c r="B5" s="13">
        <v>7</v>
      </c>
      <c r="C5" s="14">
        <v>3</v>
      </c>
      <c r="D5" s="15">
        <v>1</v>
      </c>
    </row>
    <row r="6" spans="1:7" x14ac:dyDescent="0.25">
      <c r="A6" s="4" t="s">
        <v>179</v>
      </c>
      <c r="B6" s="2">
        <f>SUM(B3:B5)</f>
        <v>13</v>
      </c>
      <c r="C6" s="2">
        <f t="shared" ref="C6:D6" si="0">SUM(C3:C5)</f>
        <v>4.2</v>
      </c>
      <c r="D6" s="2">
        <f t="shared" si="0"/>
        <v>1.4761904761904763</v>
      </c>
    </row>
    <row r="7" spans="1:7" ht="15.75" thickBot="1" x14ac:dyDescent="0.3"/>
    <row r="8" spans="1:7" x14ac:dyDescent="0.25">
      <c r="B8" s="103" t="s">
        <v>177</v>
      </c>
      <c r="C8" s="103"/>
      <c r="D8" s="103"/>
      <c r="F8" s="20" t="s">
        <v>180</v>
      </c>
      <c r="G8" s="19" t="s">
        <v>178</v>
      </c>
    </row>
    <row r="9" spans="1:7" x14ac:dyDescent="0.25">
      <c r="B9" s="2">
        <f>B3/$B$6</f>
        <v>7.6923076923076927E-2</v>
      </c>
      <c r="C9" s="2">
        <f>C3/$C$6</f>
        <v>4.7619047619047616E-2</v>
      </c>
      <c r="D9" s="2">
        <f>D3/$D$6</f>
        <v>9.677419354838708E-2</v>
      </c>
      <c r="E9" s="5" t="s">
        <v>173</v>
      </c>
      <c r="F9" s="18">
        <f>B9+C9+D9</f>
        <v>0.22131631809051161</v>
      </c>
      <c r="G9" s="16">
        <f>F9/3</f>
        <v>7.3772106030170537E-2</v>
      </c>
    </row>
    <row r="10" spans="1:7" x14ac:dyDescent="0.25">
      <c r="B10" s="2">
        <f t="shared" ref="B10:B11" si="1">B4/$B$6</f>
        <v>0.38461538461538464</v>
      </c>
      <c r="C10" s="2">
        <f t="shared" ref="C10:C11" si="2">C4/$C$6</f>
        <v>0.23809523809523808</v>
      </c>
      <c r="D10" s="2">
        <f t="shared" ref="D10:D11" si="3">D4/$D$6</f>
        <v>0.22580645161290319</v>
      </c>
      <c r="E10" s="5" t="s">
        <v>174</v>
      </c>
      <c r="F10" s="18">
        <f t="shared" ref="F10:F11" si="4">B10+C10+D10</f>
        <v>0.84851707432352597</v>
      </c>
      <c r="G10" s="16">
        <f t="shared" ref="G10:G11" si="5">F10/3</f>
        <v>0.28283902477450867</v>
      </c>
    </row>
    <row r="11" spans="1:7" ht="15.75" thickBot="1" x14ac:dyDescent="0.3">
      <c r="B11" s="2">
        <f t="shared" si="1"/>
        <v>0.53846153846153844</v>
      </c>
      <c r="C11" s="2">
        <f t="shared" si="2"/>
        <v>0.7142857142857143</v>
      </c>
      <c r="D11" s="2">
        <f t="shared" si="3"/>
        <v>0.67741935483870963</v>
      </c>
      <c r="E11" s="5" t="s">
        <v>175</v>
      </c>
      <c r="F11" s="18">
        <f t="shared" si="4"/>
        <v>1.9301666075859623</v>
      </c>
      <c r="G11" s="17">
        <f t="shared" si="5"/>
        <v>0.64338886919532079</v>
      </c>
    </row>
    <row r="15" spans="1:7" x14ac:dyDescent="0.25">
      <c r="C15" s="3"/>
    </row>
    <row r="27" spans="1:7" x14ac:dyDescent="0.25">
      <c r="A27" s="104" t="s">
        <v>252</v>
      </c>
      <c r="B27" s="104"/>
      <c r="C27" s="104"/>
      <c r="D27" s="104"/>
      <c r="E27" s="104"/>
      <c r="F27" s="104"/>
      <c r="G27" s="104"/>
    </row>
    <row r="28" spans="1:7" x14ac:dyDescent="0.25">
      <c r="A28" s="104"/>
      <c r="B28" s="104"/>
      <c r="C28" s="104"/>
      <c r="D28" s="104"/>
      <c r="E28" s="104"/>
      <c r="F28" s="104"/>
      <c r="G28" s="104"/>
    </row>
  </sheetData>
  <mergeCells count="3">
    <mergeCell ref="A1:G1"/>
    <mergeCell ref="B8:D8"/>
    <mergeCell ref="A27:G2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Indicador</vt:lpstr>
      <vt:lpstr>Fichas de indicadores</vt:lpstr>
      <vt:lpstr>Ponderación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Social 19</dc:creator>
  <cp:lastModifiedBy>PC8ATA</cp:lastModifiedBy>
  <dcterms:created xsi:type="dcterms:W3CDTF">2018-11-13T21:57:33Z</dcterms:created>
  <dcterms:modified xsi:type="dcterms:W3CDTF">2019-01-09T01:09:49Z</dcterms:modified>
</cp:coreProperties>
</file>